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Ragioneria\Ivan\PERSONALE\MONITORAGGIO ASSENZE PRESENZE PERS. DIPENDENTE\monitoraggi Ivan\2024\Monitoraggio assenze 2024\"/>
    </mc:Choice>
  </mc:AlternateContent>
  <xr:revisionPtr revIDLastSave="0" documentId="13_ncr:1_{5F2D8090-AC11-4232-BB10-0E22795BE6EC}" xr6:coauthVersionLast="47" xr6:coauthVersionMax="47" xr10:uidLastSave="{00000000-0000-0000-0000-000000000000}"/>
  <bookViews>
    <workbookView xWindow="-120" yWindow="-120" windowWidth="29040" windowHeight="15840" activeTab="4" xr2:uid="{0D568D12-49FB-46BB-9E50-8A93F53B358A}"/>
  </bookViews>
  <sheets>
    <sheet name="GENNAIO 2024" sheetId="1" r:id="rId1"/>
    <sheet name="FEBBRAIO 2024" sheetId="3" r:id="rId2"/>
    <sheet name="MARZO 2024" sheetId="4" r:id="rId3"/>
    <sheet name="APRILE 2024" sheetId="5" r:id="rId4"/>
    <sheet name="MAGGIO 2024" sheetId="6" r:id="rId5"/>
    <sheet name="GIUGNO 2024" sheetId="7" r:id="rId6"/>
    <sheet name="LUGLIO 2024" sheetId="8" r:id="rId7"/>
    <sheet name="AGOSTO 2024" sheetId="9" r:id="rId8"/>
    <sheet name="SETTEMBRE 2024" sheetId="10" r:id="rId9"/>
    <sheet name="OTTOBRE 2024" sheetId="11" r:id="rId10"/>
    <sheet name="NOVEMBRE 2024" sheetId="12" r:id="rId11"/>
    <sheet name="DICEMBRE 2024" sheetId="13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3" l="1"/>
  <c r="L23" i="13" s="1"/>
  <c r="D22" i="13"/>
  <c r="L22" i="13" s="1"/>
  <c r="D21" i="13"/>
  <c r="D20" i="13"/>
  <c r="D19" i="13"/>
  <c r="D18" i="13"/>
  <c r="D23" i="12"/>
  <c r="L23" i="12" s="1"/>
  <c r="D22" i="12"/>
  <c r="L22" i="12" s="1"/>
  <c r="D21" i="12"/>
  <c r="D20" i="12"/>
  <c r="F20" i="12" s="1"/>
  <c r="J20" i="12" s="1"/>
  <c r="D19" i="12"/>
  <c r="D18" i="12"/>
  <c r="H26" i="12"/>
  <c r="D22" i="11"/>
  <c r="L22" i="11" s="1"/>
  <c r="D21" i="11"/>
  <c r="L21" i="11" s="1"/>
  <c r="D20" i="11"/>
  <c r="D19" i="11"/>
  <c r="D18" i="11"/>
  <c r="L18" i="11" s="1"/>
  <c r="E33" i="10"/>
  <c r="D23" i="10"/>
  <c r="F23" i="10" s="1"/>
  <c r="J23" i="10" s="1"/>
  <c r="D22" i="10"/>
  <c r="D21" i="10"/>
  <c r="D20" i="10"/>
  <c r="F20" i="10" s="1"/>
  <c r="J20" i="10" s="1"/>
  <c r="D19" i="10"/>
  <c r="L19" i="10" s="1"/>
  <c r="D18" i="10"/>
  <c r="L18" i="10" s="1"/>
  <c r="D23" i="9"/>
  <c r="L23" i="9" s="1"/>
  <c r="D22" i="9"/>
  <c r="F22" i="9" s="1"/>
  <c r="J22" i="9" s="1"/>
  <c r="D21" i="9"/>
  <c r="D20" i="9"/>
  <c r="L20" i="9" s="1"/>
  <c r="D19" i="9"/>
  <c r="D18" i="9"/>
  <c r="D21" i="8"/>
  <c r="F21" i="8" s="1"/>
  <c r="J21" i="8" s="1"/>
  <c r="D20" i="8"/>
  <c r="L20" i="8" s="1"/>
  <c r="D19" i="8"/>
  <c r="D18" i="8"/>
  <c r="D22" i="8"/>
  <c r="D22" i="7"/>
  <c r="F22" i="7" s="1"/>
  <c r="J22" i="7" s="1"/>
  <c r="D21" i="7"/>
  <c r="F21" i="7" s="1"/>
  <c r="J21" i="7" s="1"/>
  <c r="D20" i="7"/>
  <c r="L20" i="7" s="1"/>
  <c r="D19" i="7"/>
  <c r="D18" i="7"/>
  <c r="D22" i="6"/>
  <c r="L22" i="6" s="1"/>
  <c r="D21" i="6"/>
  <c r="F21" i="6" s="1"/>
  <c r="J21" i="6" s="1"/>
  <c r="D20" i="6"/>
  <c r="L20" i="6" s="1"/>
  <c r="D18" i="6"/>
  <c r="F18" i="6" s="1"/>
  <c r="J18" i="6" s="1"/>
  <c r="D19" i="6"/>
  <c r="E30" i="6"/>
  <c r="E33" i="6" s="1"/>
  <c r="E30" i="7"/>
  <c r="E30" i="8"/>
  <c r="E33" i="8" s="1"/>
  <c r="E30" i="9"/>
  <c r="E33" i="9" s="1"/>
  <c r="E30" i="10"/>
  <c r="E30" i="11"/>
  <c r="E33" i="11" s="1"/>
  <c r="E30" i="13"/>
  <c r="E33" i="13" s="1"/>
  <c r="E30" i="5"/>
  <c r="E33" i="5" s="1"/>
  <c r="L19" i="7"/>
  <c r="L19" i="9"/>
  <c r="L19" i="11"/>
  <c r="D19" i="5"/>
  <c r="D22" i="5"/>
  <c r="L22" i="5" s="1"/>
  <c r="D21" i="5"/>
  <c r="F21" i="5" s="1"/>
  <c r="J21" i="5" s="1"/>
  <c r="D20" i="5"/>
  <c r="L20" i="5" s="1"/>
  <c r="F19" i="5"/>
  <c r="J19" i="5" s="1"/>
  <c r="D18" i="5"/>
  <c r="F18" i="5" s="1"/>
  <c r="J18" i="5" s="1"/>
  <c r="D23" i="4"/>
  <c r="D22" i="4"/>
  <c r="F22" i="4" s="1"/>
  <c r="J22" i="4" s="1"/>
  <c r="D21" i="4"/>
  <c r="L21" i="4" s="1"/>
  <c r="D20" i="4"/>
  <c r="D19" i="4"/>
  <c r="E34" i="3"/>
  <c r="D23" i="3"/>
  <c r="D22" i="3"/>
  <c r="F22" i="3" s="1"/>
  <c r="J22" i="3" s="1"/>
  <c r="D21" i="3"/>
  <c r="L21" i="3" s="1"/>
  <c r="D20" i="3"/>
  <c r="D19" i="3"/>
  <c r="F19" i="3" s="1"/>
  <c r="J19" i="3" s="1"/>
  <c r="E34" i="1"/>
  <c r="D23" i="1"/>
  <c r="D22" i="1"/>
  <c r="D21" i="1"/>
  <c r="D20" i="1"/>
  <c r="L20" i="1" s="1"/>
  <c r="D19" i="1"/>
  <c r="H26" i="13"/>
  <c r="B26" i="13"/>
  <c r="L21" i="13"/>
  <c r="F21" i="13"/>
  <c r="J21" i="13" s="1"/>
  <c r="L19" i="13"/>
  <c r="F19" i="13"/>
  <c r="J19" i="13" s="1"/>
  <c r="L18" i="13"/>
  <c r="F18" i="13"/>
  <c r="B26" i="12"/>
  <c r="L21" i="12"/>
  <c r="F21" i="12"/>
  <c r="J21" i="12" s="1"/>
  <c r="L20" i="12"/>
  <c r="H26" i="11"/>
  <c r="B26" i="11"/>
  <c r="L23" i="11"/>
  <c r="F23" i="11"/>
  <c r="J23" i="11" s="1"/>
  <c r="F21" i="11"/>
  <c r="J21" i="11" s="1"/>
  <c r="L20" i="11"/>
  <c r="F20" i="11"/>
  <c r="J20" i="11" s="1"/>
  <c r="F19" i="11"/>
  <c r="J19" i="11" s="1"/>
  <c r="F21" i="9"/>
  <c r="J21" i="9" s="1"/>
  <c r="F20" i="9"/>
  <c r="J20" i="9" s="1"/>
  <c r="F19" i="9"/>
  <c r="J19" i="9" s="1"/>
  <c r="F18" i="9"/>
  <c r="J18" i="9" s="1"/>
  <c r="H26" i="10"/>
  <c r="B26" i="10"/>
  <c r="L23" i="10"/>
  <c r="L22" i="10"/>
  <c r="F22" i="10"/>
  <c r="J22" i="10" s="1"/>
  <c r="F21" i="10"/>
  <c r="J21" i="10" s="1"/>
  <c r="L20" i="10"/>
  <c r="H26" i="9"/>
  <c r="B26" i="9"/>
  <c r="L22" i="9"/>
  <c r="L21" i="9"/>
  <c r="L18" i="9"/>
  <c r="H26" i="8"/>
  <c r="B26" i="8"/>
  <c r="L23" i="8"/>
  <c r="F23" i="8"/>
  <c r="J23" i="8" s="1"/>
  <c r="L22" i="8"/>
  <c r="F22" i="8"/>
  <c r="J22" i="8" s="1"/>
  <c r="L21" i="8"/>
  <c r="E33" i="7"/>
  <c r="H26" i="7"/>
  <c r="B26" i="7"/>
  <c r="L23" i="7"/>
  <c r="F23" i="7"/>
  <c r="J23" i="7" s="1"/>
  <c r="L22" i="7"/>
  <c r="L21" i="7"/>
  <c r="F20" i="7"/>
  <c r="J20" i="7" s="1"/>
  <c r="L18" i="7"/>
  <c r="F18" i="7"/>
  <c r="J18" i="7" s="1"/>
  <c r="F19" i="6"/>
  <c r="J19" i="6" s="1"/>
  <c r="B27" i="4"/>
  <c r="H26" i="6"/>
  <c r="B26" i="6"/>
  <c r="L23" i="6"/>
  <c r="F23" i="6"/>
  <c r="J23" i="6" s="1"/>
  <c r="L21" i="6"/>
  <c r="L19" i="6"/>
  <c r="L18" i="6"/>
  <c r="H26" i="5"/>
  <c r="B26" i="5"/>
  <c r="L23" i="5"/>
  <c r="F23" i="5"/>
  <c r="J23" i="5" s="1"/>
  <c r="F22" i="5"/>
  <c r="J22" i="5" s="1"/>
  <c r="L21" i="5"/>
  <c r="F20" i="5"/>
  <c r="J20" i="5" s="1"/>
  <c r="E31" i="4"/>
  <c r="E34" i="4" s="1"/>
  <c r="H27" i="4"/>
  <c r="L24" i="4"/>
  <c r="F24" i="4"/>
  <c r="J24" i="4" s="1"/>
  <c r="L23" i="4"/>
  <c r="F23" i="4"/>
  <c r="J23" i="4" s="1"/>
  <c r="L22" i="4"/>
  <c r="L20" i="4"/>
  <c r="F20" i="4"/>
  <c r="J20" i="4" s="1"/>
  <c r="L19" i="4"/>
  <c r="L18" i="4"/>
  <c r="F18" i="4"/>
  <c r="J18" i="4" s="1"/>
  <c r="E31" i="3"/>
  <c r="H27" i="3"/>
  <c r="B27" i="3"/>
  <c r="L24" i="3"/>
  <c r="F24" i="3"/>
  <c r="J24" i="3" s="1"/>
  <c r="L23" i="3"/>
  <c r="F23" i="3"/>
  <c r="J23" i="3" s="1"/>
  <c r="L22" i="3"/>
  <c r="L19" i="3"/>
  <c r="L18" i="3"/>
  <c r="F18" i="3"/>
  <c r="E31" i="1"/>
  <c r="H27" i="1"/>
  <c r="B27" i="1"/>
  <c r="L19" i="1"/>
  <c r="L18" i="1"/>
  <c r="F18" i="1"/>
  <c r="F23" i="13" l="1"/>
  <c r="J23" i="13" s="1"/>
  <c r="F22" i="13"/>
  <c r="J22" i="13" s="1"/>
  <c r="D26" i="13"/>
  <c r="L32" i="13" s="1"/>
  <c r="F20" i="13"/>
  <c r="J20" i="13" s="1"/>
  <c r="L20" i="13"/>
  <c r="F23" i="12"/>
  <c r="J23" i="12" s="1"/>
  <c r="F22" i="12"/>
  <c r="J22" i="12" s="1"/>
  <c r="D26" i="12"/>
  <c r="L32" i="12" s="1"/>
  <c r="F18" i="12"/>
  <c r="J18" i="12" s="1"/>
  <c r="L18" i="12"/>
  <c r="E30" i="12"/>
  <c r="E33" i="12" s="1"/>
  <c r="F22" i="11"/>
  <c r="J22" i="11" s="1"/>
  <c r="F18" i="11"/>
  <c r="J18" i="11" s="1"/>
  <c r="D26" i="11"/>
  <c r="L32" i="11" s="1"/>
  <c r="D26" i="10"/>
  <c r="L32" i="10" s="1"/>
  <c r="L21" i="10"/>
  <c r="F18" i="10"/>
  <c r="J18" i="10" s="1"/>
  <c r="F23" i="9"/>
  <c r="J23" i="9" s="1"/>
  <c r="D26" i="9"/>
  <c r="L32" i="9" s="1"/>
  <c r="F20" i="8"/>
  <c r="J20" i="8" s="1"/>
  <c r="D26" i="8"/>
  <c r="L32" i="8" s="1"/>
  <c r="F18" i="8"/>
  <c r="J18" i="8" s="1"/>
  <c r="L18" i="8"/>
  <c r="D26" i="7"/>
  <c r="L32" i="7" s="1"/>
  <c r="F22" i="6"/>
  <c r="J22" i="6" s="1"/>
  <c r="F20" i="6"/>
  <c r="J20" i="6" s="1"/>
  <c r="D26" i="6"/>
  <c r="L32" i="6" s="1"/>
  <c r="F19" i="12"/>
  <c r="J19" i="12" s="1"/>
  <c r="F19" i="7"/>
  <c r="J19" i="7" s="1"/>
  <c r="F19" i="8"/>
  <c r="J19" i="8" s="1"/>
  <c r="L19" i="12"/>
  <c r="L19" i="8"/>
  <c r="F19" i="10"/>
  <c r="J19" i="10" s="1"/>
  <c r="L19" i="5"/>
  <c r="D26" i="5"/>
  <c r="L32" i="5" s="1"/>
  <c r="L18" i="5"/>
  <c r="F21" i="4"/>
  <c r="J21" i="4" s="1"/>
  <c r="D27" i="4"/>
  <c r="L32" i="4" s="1"/>
  <c r="F19" i="4"/>
  <c r="J19" i="4" s="1"/>
  <c r="D27" i="3"/>
  <c r="L34" i="3" s="1"/>
  <c r="F21" i="3"/>
  <c r="J21" i="3" s="1"/>
  <c r="F20" i="3"/>
  <c r="J20" i="3" s="1"/>
  <c r="L20" i="3"/>
  <c r="F20" i="1"/>
  <c r="J20" i="1" s="1"/>
  <c r="L21" i="1"/>
  <c r="F21" i="1"/>
  <c r="J21" i="1" s="1"/>
  <c r="F19" i="1"/>
  <c r="J19" i="1" s="1"/>
  <c r="L31" i="10"/>
  <c r="J18" i="13"/>
  <c r="F26" i="11"/>
  <c r="F26" i="9"/>
  <c r="J26" i="9" s="1"/>
  <c r="L33" i="9"/>
  <c r="L31" i="9"/>
  <c r="L33" i="7"/>
  <c r="L31" i="7"/>
  <c r="L26" i="7"/>
  <c r="K30" i="7" s="1"/>
  <c r="F26" i="7"/>
  <c r="F26" i="6"/>
  <c r="F26" i="5"/>
  <c r="L31" i="5"/>
  <c r="J18" i="3"/>
  <c r="L33" i="3"/>
  <c r="J18" i="1"/>
  <c r="F26" i="13" l="1"/>
  <c r="J26" i="13" s="1"/>
  <c r="L31" i="13"/>
  <c r="L26" i="13"/>
  <c r="K30" i="13" s="1"/>
  <c r="L33" i="13"/>
  <c r="L26" i="12"/>
  <c r="K30" i="12" s="1"/>
  <c r="L31" i="12"/>
  <c r="L33" i="12"/>
  <c r="F26" i="12"/>
  <c r="J26" i="12" s="1"/>
  <c r="L26" i="11"/>
  <c r="K30" i="11" s="1"/>
  <c r="L33" i="11"/>
  <c r="L31" i="11"/>
  <c r="J26" i="11"/>
  <c r="L26" i="10"/>
  <c r="K30" i="10" s="1"/>
  <c r="L33" i="10"/>
  <c r="L26" i="9"/>
  <c r="K30" i="9" s="1"/>
  <c r="L31" i="8"/>
  <c r="L26" i="8"/>
  <c r="K30" i="8" s="1"/>
  <c r="L33" i="8"/>
  <c r="F26" i="10"/>
  <c r="J26" i="10" s="1"/>
  <c r="J26" i="7"/>
  <c r="J26" i="6"/>
  <c r="L33" i="6"/>
  <c r="L31" i="6"/>
  <c r="L26" i="6"/>
  <c r="K30" i="6" s="1"/>
  <c r="L33" i="5"/>
  <c r="F26" i="8"/>
  <c r="J26" i="8" s="1"/>
  <c r="J26" i="5"/>
  <c r="L26" i="5"/>
  <c r="K30" i="5" s="1"/>
  <c r="F27" i="4"/>
  <c r="L33" i="4"/>
  <c r="L27" i="4"/>
  <c r="K31" i="4" s="1"/>
  <c r="L34" i="4"/>
  <c r="J27" i="4"/>
  <c r="L27" i="3"/>
  <c r="K31" i="3" s="1"/>
  <c r="L32" i="3"/>
  <c r="F27" i="3"/>
  <c r="J27" i="3" s="1"/>
  <c r="F22" i="1"/>
  <c r="J22" i="1" s="1"/>
  <c r="L22" i="1"/>
  <c r="L23" i="1" l="1"/>
  <c r="F23" i="1"/>
  <c r="J23" i="1" s="1"/>
  <c r="F24" i="1" l="1"/>
  <c r="J24" i="1" s="1"/>
  <c r="L24" i="1"/>
  <c r="D27" i="1"/>
  <c r="F27" i="1" l="1"/>
  <c r="J27" i="1" s="1"/>
  <c r="L34" i="1"/>
  <c r="L32" i="1"/>
  <c r="L27" i="1"/>
  <c r="K31" i="1" s="1"/>
  <c r="L33" i="1"/>
</calcChain>
</file>

<file path=xl/sharedStrings.xml><?xml version="1.0" encoding="utf-8"?>
<sst xmlns="http://schemas.openxmlformats.org/spreadsheetml/2006/main" count="382" uniqueCount="49">
  <si>
    <t xml:space="preserve">MONITORAGGIO ASSENZA/PRESENZA DEL PERSONALE DIPENDENTE </t>
  </si>
  <si>
    <t>Notizie pubblicate ai sensi dell'art. 21 c. 1 L. 69 del 18/06/09 e della Circolare 5/09 del 12/10/09</t>
  </si>
  <si>
    <t>SETTORE</t>
  </si>
  <si>
    <t>N. DIPENDENTI</t>
  </si>
  <si>
    <t>% PRESENZE</t>
  </si>
  <si>
    <t>% ASSENZE</t>
  </si>
  <si>
    <t>TOTALI</t>
  </si>
  <si>
    <t>DIGITALIZZAZIONE</t>
  </si>
  <si>
    <t>SEGRETERIA</t>
  </si>
  <si>
    <t>RAGIONERIA</t>
  </si>
  <si>
    <t>UFFICIO TECNICO</t>
  </si>
  <si>
    <t>POLIZIA LOCALE</t>
  </si>
  <si>
    <t>CULTURA</t>
  </si>
  <si>
    <t>COMPOSIZIONE DEI GIORNI TOTALI DI ASSENZA:</t>
  </si>
  <si>
    <t>Tasso % assenza</t>
  </si>
  <si>
    <t>di cui:</t>
  </si>
  <si>
    <t>Ferie</t>
  </si>
  <si>
    <t>Malattia</t>
  </si>
  <si>
    <t>Altri Giustificativi</t>
  </si>
  <si>
    <t>Altri giustificativi</t>
  </si>
  <si>
    <t>GIORNATE
LAVORATIVE</t>
  </si>
  <si>
    <t>GIORNI PRESENZA
TOTALI</t>
  </si>
  <si>
    <t>GIORNI ASSENZA
TOTALI</t>
  </si>
  <si>
    <t xml:space="preserve">   facoltativa, congedo parentale, malattia figli, sciopero, permessi retribuiti vari (legge 104, matrimonio, lutto, protezione civile, permessi sindacali)</t>
  </si>
  <si>
    <t>* Nel computo delle assenze sono stati calcolati i giorni di assenza lavorativa verificatasi a titolo di malattia, ferie, aspettativa, maternità, astensione</t>
  </si>
  <si>
    <t>COMUNE DI SABBIONETA</t>
  </si>
  <si>
    <t xml:space="preserve">Provincia di Mantova </t>
  </si>
  <si>
    <t>MESE DI APRILE 2024</t>
  </si>
  <si>
    <t>MESE DI MARZO 2024</t>
  </si>
  <si>
    <t>MESE DI FEBBRAIO 2024</t>
  </si>
  <si>
    <t>MESE DI GENNAIO 2024</t>
  </si>
  <si>
    <t>MESE DI MAGGIO 2024</t>
  </si>
  <si>
    <t>MESE DI GIUGNO 2024</t>
  </si>
  <si>
    <t>MESE DI LUGLIO 2024</t>
  </si>
  <si>
    <t>MESE DI AGOSTO 2024</t>
  </si>
  <si>
    <t>MESE DI SETTEMBRE 2024</t>
  </si>
  <si>
    <t>MESE DI OTTOBRE 2024</t>
  </si>
  <si>
    <t>MESE DI NOVEMBRE 2024</t>
  </si>
  <si>
    <t>MESE DI DICEMBRE 2024</t>
  </si>
  <si>
    <t>ANAGRAFE E URP</t>
  </si>
  <si>
    <t>note</t>
  </si>
  <si>
    <t>dal mese di aprile licenziamento di n.1</t>
  </si>
  <si>
    <t xml:space="preserve">dipendente e spacchettamento di un </t>
  </si>
  <si>
    <t>dipendente su digitalizzazione e ragioneria</t>
  </si>
  <si>
    <t>dal mese di novembre assunzione di n.1</t>
  </si>
  <si>
    <t>dipendente in ufficio tecnico</t>
  </si>
  <si>
    <t>dal giorno 10/06/2024 fine incarico di n.1</t>
  </si>
  <si>
    <t>dipendente ex legge 110 ufficio tecnico</t>
  </si>
  <si>
    <t>RAGIONERIA E DIGITALIZZAZIONE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</si>
</sst>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i/>
      <sz val="11"/>
      <color indexed="18"/>
      <name val="Kunstler Script"/>
    </font>
    <font>
      <sz val="11"/>
      <name val="Arial"/>
    </font>
    <font>
      <i/>
      <sz val="10"/>
      <color indexed="18"/>
      <name val="Arial"/>
      <family val="2"/>
    </font>
    <font>
      <b/>
      <sz val="16"/>
      <color theme="1"/>
      <name val="Times"/>
      <family val="1"/>
    </font>
    <font>
      <b/>
      <sz val="12"/>
      <color rgb="FF000000"/>
      <name val="Arial"/>
      <family val="2"/>
    </font>
    <font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9" xfId="0" applyBorder="1"/>
    <xf numFmtId="0" fontId="5" fillId="0" borderId="5" xfId="0" applyFont="1" applyBorder="1"/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0" fillId="0" borderId="6" xfId="0" applyNumberFormat="1" applyBorder="1" applyAlignment="1">
      <alignment horizontal="center"/>
    </xf>
    <xf numFmtId="10" fontId="0" fillId="0" borderId="8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3" fillId="0" borderId="4" xfId="0" applyFont="1" applyBorder="1"/>
    <xf numFmtId="0" fontId="3" fillId="0" borderId="0" xfId="0" applyFont="1"/>
    <xf numFmtId="0" fontId="0" fillId="0" borderId="16" xfId="0" applyBorder="1"/>
    <xf numFmtId="0" fontId="0" fillId="0" borderId="12" xfId="0" applyBorder="1"/>
    <xf numFmtId="10" fontId="0" fillId="0" borderId="0" xfId="0" applyNumberFormat="1"/>
    <xf numFmtId="0" fontId="0" fillId="0" borderId="17" xfId="0" applyBorder="1"/>
    <xf numFmtId="0" fontId="0" fillId="0" borderId="13" xfId="0" applyBorder="1"/>
    <xf numFmtId="0" fontId="0" fillId="0" borderId="18" xfId="0" applyBorder="1"/>
    <xf numFmtId="0" fontId="1" fillId="0" borderId="14" xfId="0" applyFont="1" applyBorder="1"/>
    <xf numFmtId="0" fontId="1" fillId="0" borderId="19" xfId="0" applyFont="1" applyBorder="1"/>
    <xf numFmtId="10" fontId="3" fillId="0" borderId="20" xfId="0" applyNumberFormat="1" applyFont="1" applyBorder="1"/>
    <xf numFmtId="0" fontId="0" fillId="0" borderId="21" xfId="0" applyBorder="1"/>
    <xf numFmtId="0" fontId="0" fillId="2" borderId="14" xfId="0" applyFill="1" applyBorder="1"/>
    <xf numFmtId="0" fontId="0" fillId="2" borderId="15" xfId="0" applyFill="1" applyBorder="1"/>
    <xf numFmtId="0" fontId="0" fillId="2" borderId="17" xfId="0" applyFill="1" applyBorder="1"/>
    <xf numFmtId="0" fontId="0" fillId="2" borderId="13" xfId="0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22" xfId="0" applyBorder="1"/>
    <xf numFmtId="0" fontId="5" fillId="0" borderId="23" xfId="0" applyFont="1" applyBorder="1"/>
    <xf numFmtId="10" fontId="0" fillId="0" borderId="24" xfId="0" applyNumberFormat="1" applyBorder="1"/>
    <xf numFmtId="0" fontId="0" fillId="0" borderId="25" xfId="0" applyBorder="1"/>
    <xf numFmtId="10" fontId="0" fillId="0" borderId="26" xfId="0" applyNumberFormat="1" applyBorder="1"/>
    <xf numFmtId="10" fontId="0" fillId="0" borderId="8" xfId="0" applyNumberFormat="1" applyBorder="1"/>
    <xf numFmtId="0" fontId="11" fillId="0" borderId="0" xfId="0" applyFont="1"/>
    <xf numFmtId="0" fontId="12" fillId="3" borderId="27" xfId="0" applyFont="1" applyFill="1" applyBorder="1" applyAlignment="1">
      <alignment horizontal="center"/>
    </xf>
    <xf numFmtId="0" fontId="13" fillId="3" borderId="27" xfId="0" applyFont="1" applyFill="1" applyBorder="1" applyAlignment="1">
      <alignment horizontal="center"/>
    </xf>
    <xf numFmtId="0" fontId="0" fillId="4" borderId="28" xfId="0" applyFill="1" applyBorder="1"/>
    <xf numFmtId="0" fontId="0" fillId="4" borderId="29" xfId="0" applyFill="1" applyBorder="1"/>
    <xf numFmtId="0" fontId="0" fillId="4" borderId="30" xfId="0" applyFill="1" applyBorder="1"/>
    <xf numFmtId="0" fontId="11" fillId="4" borderId="29" xfId="0" applyFont="1" applyFill="1" applyBorder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10" xfId="0" applyNumberFormat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0" fontId="0" fillId="0" borderId="1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/>
    <xf numFmtId="10" fontId="0" fillId="0" borderId="2" xfId="0" applyNumberFormat="1" applyBorder="1" applyAlignment="1">
      <alignment horizontal="center"/>
    </xf>
    <xf numFmtId="10" fontId="0" fillId="0" borderId="3" xfId="0" applyNumberFormat="1" applyBorder="1" applyAlignment="1">
      <alignment horizontal="center"/>
    </xf>
    <xf numFmtId="10" fontId="0" fillId="0" borderId="4" xfId="0" applyNumberForma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64B09EFC-39C4-426A-AFB7-34AFAA72A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01108" cy="952501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D528B007-9A6E-438D-B1BF-A21F97DB8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5F1306AC-20FC-4C3F-AC66-0AA3806AD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8299C703-2CEF-424D-A5A3-5FBA79A2B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3C5FF358-1B84-4E3C-A09B-50AF4F107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18043838-235C-47BE-B06B-8437B32D8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E1F8EF47-0748-45FF-8C1D-28741DDDB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1953F492-878B-4393-A631-346944C4C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C05BFDF4-9179-4FAA-B474-9DDAF9AB0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DE2D6EA6-F940-4ED8-80A8-C68023813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1A240C2F-2583-48EF-9E20-9BD90F119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77009AC8-3420-45F3-A4AE-6594D9164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BD76F-6FE6-4BC6-9A2B-F3DAB416136D}">
  <dimension ref="A2:O38"/>
  <sheetViews>
    <sheetView workbookViewId="0">
      <selection activeCell="A24" sqref="A24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  <col min="15" max="15" width="39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30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5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/>
    </row>
    <row r="17" spans="1:15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/>
    </row>
    <row r="18" spans="1:15" x14ac:dyDescent="0.25">
      <c r="A18" s="4" t="s">
        <v>7</v>
      </c>
      <c r="B18" s="67">
        <v>1</v>
      </c>
      <c r="C18" s="68"/>
      <c r="D18" s="67">
        <v>25</v>
      </c>
      <c r="E18" s="68"/>
      <c r="F18" s="55">
        <f t="shared" ref="F18:F24" si="0">D18-H18</f>
        <v>14</v>
      </c>
      <c r="G18" s="55"/>
      <c r="H18" s="56">
        <v>11</v>
      </c>
      <c r="I18" s="57"/>
      <c r="J18" s="58">
        <f t="shared" ref="J18:J24" si="1">F18/D18</f>
        <v>0.56000000000000005</v>
      </c>
      <c r="K18" s="58"/>
      <c r="L18" s="59">
        <f t="shared" ref="L18:L24" si="2">H18/D18</f>
        <v>0.44</v>
      </c>
      <c r="M18" s="60"/>
      <c r="O18" s="48"/>
    </row>
    <row r="19" spans="1:15" x14ac:dyDescent="0.25">
      <c r="A19" s="4" t="s">
        <v>8</v>
      </c>
      <c r="B19" s="67">
        <v>3</v>
      </c>
      <c r="C19" s="68"/>
      <c r="D19" s="67">
        <f>25*3</f>
        <v>75</v>
      </c>
      <c r="E19" s="68"/>
      <c r="F19" s="55">
        <f t="shared" si="0"/>
        <v>61</v>
      </c>
      <c r="G19" s="55"/>
      <c r="H19" s="56">
        <v>14</v>
      </c>
      <c r="I19" s="57"/>
      <c r="J19" s="58">
        <f t="shared" si="1"/>
        <v>0.81333333333333335</v>
      </c>
      <c r="K19" s="58"/>
      <c r="L19" s="59">
        <f t="shared" si="2"/>
        <v>0.18666666666666668</v>
      </c>
      <c r="M19" s="60"/>
      <c r="O19" s="48"/>
    </row>
    <row r="20" spans="1:15" x14ac:dyDescent="0.25">
      <c r="A20" s="4" t="s">
        <v>9</v>
      </c>
      <c r="B20" s="67">
        <v>3</v>
      </c>
      <c r="C20" s="68"/>
      <c r="D20" s="67">
        <f>25*3</f>
        <v>75</v>
      </c>
      <c r="E20" s="68"/>
      <c r="F20" s="55">
        <f t="shared" si="0"/>
        <v>65</v>
      </c>
      <c r="G20" s="55"/>
      <c r="H20" s="56">
        <v>10</v>
      </c>
      <c r="I20" s="57"/>
      <c r="J20" s="58">
        <f t="shared" si="1"/>
        <v>0.8666666666666667</v>
      </c>
      <c r="K20" s="58"/>
      <c r="L20" s="59">
        <f t="shared" si="2"/>
        <v>0.13333333333333333</v>
      </c>
      <c r="M20" s="60"/>
      <c r="O20" s="48"/>
    </row>
    <row r="21" spans="1:15" x14ac:dyDescent="0.25">
      <c r="A21" s="4" t="s">
        <v>10</v>
      </c>
      <c r="B21" s="67">
        <v>6</v>
      </c>
      <c r="C21" s="68"/>
      <c r="D21" s="67">
        <f>25*6</f>
        <v>150</v>
      </c>
      <c r="E21" s="68"/>
      <c r="F21" s="55">
        <f t="shared" si="0"/>
        <v>136</v>
      </c>
      <c r="G21" s="55"/>
      <c r="H21" s="56">
        <v>14</v>
      </c>
      <c r="I21" s="57"/>
      <c r="J21" s="58">
        <f t="shared" si="1"/>
        <v>0.90666666666666662</v>
      </c>
      <c r="K21" s="58"/>
      <c r="L21" s="59">
        <f t="shared" si="2"/>
        <v>9.3333333333333338E-2</v>
      </c>
      <c r="M21" s="60"/>
      <c r="O21" s="48"/>
    </row>
    <row r="22" spans="1:15" x14ac:dyDescent="0.25">
      <c r="A22" s="4" t="s">
        <v>39</v>
      </c>
      <c r="B22" s="67">
        <v>3</v>
      </c>
      <c r="C22" s="68"/>
      <c r="D22" s="67">
        <f>25*3</f>
        <v>75</v>
      </c>
      <c r="E22" s="68"/>
      <c r="F22" s="55">
        <f>D22-H22</f>
        <v>40</v>
      </c>
      <c r="G22" s="55"/>
      <c r="H22" s="56">
        <v>35</v>
      </c>
      <c r="I22" s="57"/>
      <c r="J22" s="58">
        <f t="shared" si="1"/>
        <v>0.53333333333333333</v>
      </c>
      <c r="K22" s="58"/>
      <c r="L22" s="59">
        <f t="shared" si="2"/>
        <v>0.46666666666666667</v>
      </c>
      <c r="M22" s="60"/>
      <c r="O22" s="48"/>
    </row>
    <row r="23" spans="1:15" x14ac:dyDescent="0.25">
      <c r="A23" s="4" t="s">
        <v>11</v>
      </c>
      <c r="B23" s="67">
        <v>2</v>
      </c>
      <c r="C23" s="68"/>
      <c r="D23" s="56">
        <f>25*2</f>
        <v>50</v>
      </c>
      <c r="E23" s="57"/>
      <c r="F23" s="55">
        <f t="shared" si="0"/>
        <v>37</v>
      </c>
      <c r="G23" s="55"/>
      <c r="H23" s="56">
        <v>13</v>
      </c>
      <c r="I23" s="57"/>
      <c r="J23" s="58">
        <f t="shared" si="1"/>
        <v>0.74</v>
      </c>
      <c r="K23" s="58"/>
      <c r="L23" s="59">
        <f t="shared" si="2"/>
        <v>0.26</v>
      </c>
      <c r="M23" s="60"/>
      <c r="O23" s="48"/>
    </row>
    <row r="24" spans="1:15" x14ac:dyDescent="0.25">
      <c r="A24" s="4" t="s">
        <v>12</v>
      </c>
      <c r="B24" s="67">
        <v>1</v>
      </c>
      <c r="C24" s="68"/>
      <c r="D24" s="67">
        <v>25</v>
      </c>
      <c r="E24" s="68"/>
      <c r="F24" s="55">
        <f t="shared" si="0"/>
        <v>19</v>
      </c>
      <c r="G24" s="55"/>
      <c r="H24" s="56">
        <v>6</v>
      </c>
      <c r="I24" s="57"/>
      <c r="J24" s="58">
        <f t="shared" si="1"/>
        <v>0.76</v>
      </c>
      <c r="K24" s="58"/>
      <c r="L24" s="59">
        <f t="shared" si="2"/>
        <v>0.24</v>
      </c>
      <c r="M24" s="60"/>
      <c r="O24" s="48"/>
    </row>
    <row r="25" spans="1:15" ht="15.75" thickBot="1" x14ac:dyDescent="0.3">
      <c r="A25" s="5"/>
      <c r="B25" s="6"/>
      <c r="C25" s="6"/>
      <c r="D25" s="7"/>
      <c r="E25" s="8"/>
      <c r="F25" s="6"/>
      <c r="G25" s="6"/>
      <c r="H25" s="7"/>
      <c r="I25" s="8"/>
      <c r="J25" s="9"/>
      <c r="K25" s="9"/>
      <c r="L25" s="10"/>
      <c r="M25" s="11"/>
      <c r="O25" s="48"/>
    </row>
    <row r="26" spans="1:15" x14ac:dyDescent="0.25">
      <c r="A26" s="3"/>
      <c r="B26" s="61"/>
      <c r="C26" s="63"/>
      <c r="D26" s="61"/>
      <c r="E26" s="63"/>
      <c r="F26" s="61"/>
      <c r="G26" s="63"/>
      <c r="H26" s="70"/>
      <c r="I26" s="71"/>
      <c r="J26" s="72"/>
      <c r="K26" s="73"/>
      <c r="L26" s="72"/>
      <c r="M26" s="74"/>
      <c r="O26" s="48"/>
    </row>
    <row r="27" spans="1:15" x14ac:dyDescent="0.25">
      <c r="A27" s="4" t="s">
        <v>6</v>
      </c>
      <c r="B27" s="67">
        <f>SUM(B18:C26)</f>
        <v>19</v>
      </c>
      <c r="C27" s="68"/>
      <c r="D27" s="67">
        <f>SUM(D18:E26)</f>
        <v>475</v>
      </c>
      <c r="E27" s="68"/>
      <c r="F27" s="67">
        <f>SUM(F18:G26)</f>
        <v>372</v>
      </c>
      <c r="G27" s="68"/>
      <c r="H27" s="67">
        <f>SUM(H18:I26)</f>
        <v>103</v>
      </c>
      <c r="I27" s="68"/>
      <c r="J27" s="59">
        <f>F27/D27</f>
        <v>0.78315789473684205</v>
      </c>
      <c r="K27" s="69"/>
      <c r="L27" s="59">
        <f>H27/D27</f>
        <v>0.21684210526315789</v>
      </c>
      <c r="M27" s="60"/>
      <c r="O27" s="48"/>
    </row>
    <row r="28" spans="1:15" ht="15.75" thickBot="1" x14ac:dyDescent="0.3">
      <c r="A28" s="12"/>
      <c r="B28" s="84"/>
      <c r="C28" s="85"/>
      <c r="D28" s="84"/>
      <c r="E28" s="85"/>
      <c r="F28" s="13"/>
      <c r="G28" s="14"/>
      <c r="H28" s="13"/>
      <c r="I28" s="14"/>
      <c r="J28" s="13"/>
      <c r="K28" s="14"/>
      <c r="L28" s="13"/>
      <c r="M28" s="15"/>
      <c r="O28" s="49"/>
    </row>
    <row r="29" spans="1:15" x14ac:dyDescent="0.25">
      <c r="B29" s="81"/>
      <c r="C29" s="81"/>
      <c r="D29" s="81"/>
      <c r="E29" s="81"/>
    </row>
    <row r="30" spans="1:15" ht="15.75" thickBot="1" x14ac:dyDescent="0.3"/>
    <row r="31" spans="1:15" ht="15.75" thickBot="1" x14ac:dyDescent="0.3">
      <c r="A31" s="25" t="s">
        <v>13</v>
      </c>
      <c r="B31" s="16"/>
      <c r="C31" s="82"/>
      <c r="D31" s="82"/>
      <c r="E31" s="17">
        <f>H18+H19+H20+H21+H22+H23+H24</f>
        <v>103</v>
      </c>
      <c r="F31" s="18"/>
      <c r="J31" s="26" t="s">
        <v>14</v>
      </c>
      <c r="K31" s="27">
        <f>L27</f>
        <v>0.21684210526315789</v>
      </c>
      <c r="L31" s="39" t="s">
        <v>15</v>
      </c>
      <c r="M31" s="19"/>
    </row>
    <row r="32" spans="1:15" x14ac:dyDescent="0.25">
      <c r="A32" s="19"/>
      <c r="C32" s="81" t="s">
        <v>16</v>
      </c>
      <c r="D32" s="81"/>
      <c r="E32" s="20">
        <v>48</v>
      </c>
      <c r="J32" s="38" t="s">
        <v>16</v>
      </c>
      <c r="K32" s="24"/>
      <c r="L32" s="40">
        <f>E32/D27</f>
        <v>0.10105263157894737</v>
      </c>
      <c r="M32" s="19"/>
    </row>
    <row r="33" spans="1:13" x14ac:dyDescent="0.25">
      <c r="A33" s="19"/>
      <c r="C33" s="81" t="s">
        <v>17</v>
      </c>
      <c r="D33" s="81"/>
      <c r="E33" s="20">
        <v>12</v>
      </c>
      <c r="J33" s="41" t="s">
        <v>17</v>
      </c>
      <c r="K33" s="28"/>
      <c r="L33" s="42">
        <f>E33/D27</f>
        <v>2.5263157894736842E-2</v>
      </c>
      <c r="M33" s="19"/>
    </row>
    <row r="34" spans="1:13" ht="15.75" thickBot="1" x14ac:dyDescent="0.3">
      <c r="A34" s="22"/>
      <c r="B34" s="23"/>
      <c r="C34" s="83" t="s">
        <v>18</v>
      </c>
      <c r="D34" s="83"/>
      <c r="E34" s="15">
        <f>E31-E32-E33</f>
        <v>43</v>
      </c>
      <c r="J34" s="22" t="s">
        <v>19</v>
      </c>
      <c r="K34" s="23"/>
      <c r="L34" s="43">
        <f>E34/D27</f>
        <v>9.0526315789473691E-2</v>
      </c>
      <c r="M34" s="19"/>
    </row>
    <row r="35" spans="1:13" x14ac:dyDescent="0.25">
      <c r="K35" s="21"/>
    </row>
    <row r="36" spans="1:13" ht="15.75" thickBot="1" x14ac:dyDescent="0.3"/>
    <row r="37" spans="1:13" x14ac:dyDescent="0.25">
      <c r="A37" s="29" t="s">
        <v>24</v>
      </c>
      <c r="B37" s="30"/>
      <c r="C37" s="30"/>
      <c r="D37" s="30"/>
      <c r="E37" s="30"/>
      <c r="F37" s="30"/>
      <c r="G37" s="30"/>
      <c r="H37" s="30"/>
      <c r="I37" s="30"/>
      <c r="J37" s="19"/>
    </row>
    <row r="38" spans="1:13" ht="15.75" thickBot="1" x14ac:dyDescent="0.3">
      <c r="A38" s="31" t="s">
        <v>23</v>
      </c>
      <c r="B38" s="32"/>
      <c r="C38" s="32"/>
      <c r="D38" s="32"/>
      <c r="E38" s="32"/>
      <c r="F38" s="32"/>
      <c r="G38" s="32"/>
      <c r="H38" s="32"/>
      <c r="I38" s="32"/>
      <c r="J38" s="19"/>
    </row>
  </sheetData>
  <mergeCells count="75">
    <mergeCell ref="C32:D32"/>
    <mergeCell ref="C31:D31"/>
    <mergeCell ref="C33:D33"/>
    <mergeCell ref="C34:D34"/>
    <mergeCell ref="B28:C28"/>
    <mergeCell ref="D28:E28"/>
    <mergeCell ref="B29:C29"/>
    <mergeCell ref="D29:E29"/>
    <mergeCell ref="A15:A16"/>
    <mergeCell ref="B15:C16"/>
    <mergeCell ref="D15:E16"/>
    <mergeCell ref="B27:C27"/>
    <mergeCell ref="D27:E27"/>
    <mergeCell ref="B24:C24"/>
    <mergeCell ref="D24:E24"/>
    <mergeCell ref="B22:C22"/>
    <mergeCell ref="D22:E22"/>
    <mergeCell ref="B20:C20"/>
    <mergeCell ref="D20:E20"/>
    <mergeCell ref="B18:C18"/>
    <mergeCell ref="D18:E18"/>
    <mergeCell ref="B17:C17"/>
    <mergeCell ref="D17:E17"/>
    <mergeCell ref="F27:G27"/>
    <mergeCell ref="H27:I27"/>
    <mergeCell ref="J27:K27"/>
    <mergeCell ref="L27:M27"/>
    <mergeCell ref="B26:C26"/>
    <mergeCell ref="D26:E26"/>
    <mergeCell ref="F26:G26"/>
    <mergeCell ref="H26:I26"/>
    <mergeCell ref="J26:K26"/>
    <mergeCell ref="L26:M26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F20:G20"/>
    <mergeCell ref="H20:I20"/>
    <mergeCell ref="J20:K20"/>
    <mergeCell ref="L20:M20"/>
    <mergeCell ref="B19:C19"/>
    <mergeCell ref="D19:E19"/>
    <mergeCell ref="F19:G19"/>
    <mergeCell ref="H19:I19"/>
    <mergeCell ref="J19:K19"/>
    <mergeCell ref="L19:M19"/>
    <mergeCell ref="L15:M16"/>
    <mergeCell ref="F18:G18"/>
    <mergeCell ref="H18:I18"/>
    <mergeCell ref="J18:K18"/>
    <mergeCell ref="L18:M18"/>
    <mergeCell ref="L17:M17"/>
    <mergeCell ref="F17:G17"/>
    <mergeCell ref="H17:I17"/>
    <mergeCell ref="J17:K17"/>
    <mergeCell ref="F15:G16"/>
    <mergeCell ref="H15:I16"/>
    <mergeCell ref="J15:K16"/>
  </mergeCells>
  <pageMargins left="0.7" right="0.7" top="0.75" bottom="0.75" header="0.3" footer="0.3"/>
  <pageSetup paperSize="9" orientation="portrait" r:id="rId1"/>
  <ignoredErrors>
    <ignoredError sqref="J18:K24 L18:M24 K31:L34 J27:M27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4FB22-8E17-434E-AC97-7056B684776C}">
  <dimension ref="A2:O38"/>
  <sheetViews>
    <sheetView workbookViewId="0">
      <selection activeCell="A22" sqref="A22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29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6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/>
    </row>
    <row r="17" spans="1:15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/>
    </row>
    <row r="18" spans="1:15" x14ac:dyDescent="0.25">
      <c r="A18" s="4" t="s">
        <v>7</v>
      </c>
      <c r="B18" s="67">
        <v>1</v>
      </c>
      <c r="C18" s="68"/>
      <c r="D18" s="67">
        <v>25</v>
      </c>
      <c r="E18" s="68"/>
      <c r="F18" s="55">
        <f t="shared" ref="F18:F24" si="0">D18-H18</f>
        <v>8</v>
      </c>
      <c r="G18" s="55"/>
      <c r="H18" s="56">
        <v>17</v>
      </c>
      <c r="I18" s="57"/>
      <c r="J18" s="58">
        <f t="shared" ref="J18:J24" si="1">F18/D18</f>
        <v>0.32</v>
      </c>
      <c r="K18" s="58"/>
      <c r="L18" s="59">
        <f t="shared" ref="L18:L24" si="2">H18/D18</f>
        <v>0.68</v>
      </c>
      <c r="M18" s="60"/>
      <c r="O18" s="48"/>
    </row>
    <row r="19" spans="1:15" x14ac:dyDescent="0.25">
      <c r="A19" s="4" t="s">
        <v>8</v>
      </c>
      <c r="B19" s="67">
        <v>3</v>
      </c>
      <c r="C19" s="68"/>
      <c r="D19" s="67">
        <f>25*3</f>
        <v>75</v>
      </c>
      <c r="E19" s="68"/>
      <c r="F19" s="55">
        <f t="shared" si="0"/>
        <v>55</v>
      </c>
      <c r="G19" s="55"/>
      <c r="H19" s="56">
        <v>20</v>
      </c>
      <c r="I19" s="57"/>
      <c r="J19" s="58">
        <f t="shared" si="1"/>
        <v>0.73333333333333328</v>
      </c>
      <c r="K19" s="58"/>
      <c r="L19" s="59">
        <f t="shared" si="2"/>
        <v>0.26666666666666666</v>
      </c>
      <c r="M19" s="60"/>
      <c r="O19" s="48"/>
    </row>
    <row r="20" spans="1:15" x14ac:dyDescent="0.25">
      <c r="A20" s="4" t="s">
        <v>9</v>
      </c>
      <c r="B20" s="67">
        <v>3</v>
      </c>
      <c r="C20" s="68"/>
      <c r="D20" s="67">
        <f>25*3</f>
        <v>75</v>
      </c>
      <c r="E20" s="68"/>
      <c r="F20" s="55">
        <f t="shared" si="0"/>
        <v>68</v>
      </c>
      <c r="G20" s="55"/>
      <c r="H20" s="56">
        <v>7</v>
      </c>
      <c r="I20" s="57"/>
      <c r="J20" s="58">
        <f t="shared" si="1"/>
        <v>0.90666666666666662</v>
      </c>
      <c r="K20" s="58"/>
      <c r="L20" s="59">
        <f t="shared" si="2"/>
        <v>9.3333333333333338E-2</v>
      </c>
      <c r="M20" s="60"/>
      <c r="O20" s="48"/>
    </row>
    <row r="21" spans="1:15" x14ac:dyDescent="0.25">
      <c r="A21" s="4" t="s">
        <v>10</v>
      </c>
      <c r="B21" s="67">
        <v>6</v>
      </c>
      <c r="C21" s="68"/>
      <c r="D21" s="67">
        <f>25*6</f>
        <v>150</v>
      </c>
      <c r="E21" s="68"/>
      <c r="F21" s="55">
        <f t="shared" si="0"/>
        <v>142</v>
      </c>
      <c r="G21" s="55"/>
      <c r="H21" s="56">
        <v>8</v>
      </c>
      <c r="I21" s="57"/>
      <c r="J21" s="58">
        <f t="shared" si="1"/>
        <v>0.94666666666666666</v>
      </c>
      <c r="K21" s="58"/>
      <c r="L21" s="59">
        <f t="shared" si="2"/>
        <v>5.3333333333333337E-2</v>
      </c>
      <c r="M21" s="60"/>
      <c r="O21" s="48"/>
    </row>
    <row r="22" spans="1:15" x14ac:dyDescent="0.25">
      <c r="A22" s="4" t="s">
        <v>39</v>
      </c>
      <c r="B22" s="67">
        <v>3</v>
      </c>
      <c r="C22" s="68"/>
      <c r="D22" s="67">
        <f>25*3</f>
        <v>75</v>
      </c>
      <c r="E22" s="68"/>
      <c r="F22" s="55">
        <f>D22-H22</f>
        <v>41</v>
      </c>
      <c r="G22" s="55"/>
      <c r="H22" s="56">
        <v>34</v>
      </c>
      <c r="I22" s="57"/>
      <c r="J22" s="58">
        <f t="shared" si="1"/>
        <v>0.54666666666666663</v>
      </c>
      <c r="K22" s="58"/>
      <c r="L22" s="59">
        <f t="shared" si="2"/>
        <v>0.45333333333333331</v>
      </c>
      <c r="M22" s="60"/>
      <c r="O22" s="48"/>
    </row>
    <row r="23" spans="1:15" x14ac:dyDescent="0.25">
      <c r="A23" s="4" t="s">
        <v>11</v>
      </c>
      <c r="B23" s="67">
        <v>2</v>
      </c>
      <c r="C23" s="68"/>
      <c r="D23" s="67">
        <f>25*2</f>
        <v>50</v>
      </c>
      <c r="E23" s="68"/>
      <c r="F23" s="55">
        <f t="shared" si="0"/>
        <v>43</v>
      </c>
      <c r="G23" s="55"/>
      <c r="H23" s="56">
        <v>7</v>
      </c>
      <c r="I23" s="57"/>
      <c r="J23" s="58">
        <f t="shared" si="1"/>
        <v>0.86</v>
      </c>
      <c r="K23" s="58"/>
      <c r="L23" s="59">
        <f t="shared" si="2"/>
        <v>0.14000000000000001</v>
      </c>
      <c r="M23" s="60"/>
      <c r="O23" s="48"/>
    </row>
    <row r="24" spans="1:15" x14ac:dyDescent="0.25">
      <c r="A24" s="4" t="s">
        <v>12</v>
      </c>
      <c r="B24" s="67">
        <v>1</v>
      </c>
      <c r="C24" s="68"/>
      <c r="D24" s="67">
        <v>25</v>
      </c>
      <c r="E24" s="68"/>
      <c r="F24" s="55">
        <f t="shared" si="0"/>
        <v>20</v>
      </c>
      <c r="G24" s="55"/>
      <c r="H24" s="56">
        <v>5</v>
      </c>
      <c r="I24" s="57"/>
      <c r="J24" s="58">
        <f t="shared" si="1"/>
        <v>0.8</v>
      </c>
      <c r="K24" s="58"/>
      <c r="L24" s="59">
        <f t="shared" si="2"/>
        <v>0.2</v>
      </c>
      <c r="M24" s="60"/>
      <c r="O24" s="48"/>
    </row>
    <row r="25" spans="1:15" ht="15.75" thickBot="1" x14ac:dyDescent="0.3">
      <c r="A25" s="5"/>
      <c r="B25" s="6"/>
      <c r="C25" s="6"/>
      <c r="D25" s="7"/>
      <c r="E25" s="8"/>
      <c r="F25" s="6"/>
      <c r="G25" s="6"/>
      <c r="H25" s="7"/>
      <c r="I25" s="8"/>
      <c r="J25" s="9"/>
      <c r="K25" s="9"/>
      <c r="L25" s="10"/>
      <c r="M25" s="11"/>
      <c r="O25" s="48"/>
    </row>
    <row r="26" spans="1:15" x14ac:dyDescent="0.25">
      <c r="A26" s="3"/>
      <c r="B26" s="61"/>
      <c r="C26" s="63"/>
      <c r="D26" s="61"/>
      <c r="E26" s="63"/>
      <c r="F26" s="61"/>
      <c r="G26" s="63"/>
      <c r="H26" s="70"/>
      <c r="I26" s="71"/>
      <c r="J26" s="72"/>
      <c r="K26" s="73"/>
      <c r="L26" s="72"/>
      <c r="M26" s="74"/>
      <c r="O26" s="48"/>
    </row>
    <row r="27" spans="1:15" x14ac:dyDescent="0.25">
      <c r="A27" s="4" t="s">
        <v>6</v>
      </c>
      <c r="B27" s="67">
        <f>SUM(B18:C26)</f>
        <v>19</v>
      </c>
      <c r="C27" s="68"/>
      <c r="D27" s="67">
        <f>SUM(D18:E26)</f>
        <v>475</v>
      </c>
      <c r="E27" s="68"/>
      <c r="F27" s="67">
        <f>SUM(F18:G26)</f>
        <v>377</v>
      </c>
      <c r="G27" s="68"/>
      <c r="H27" s="67">
        <f>SUM(H18:I26)</f>
        <v>98</v>
      </c>
      <c r="I27" s="68"/>
      <c r="J27" s="59">
        <f>F27/D27</f>
        <v>0.79368421052631577</v>
      </c>
      <c r="K27" s="69"/>
      <c r="L27" s="59">
        <f>H27/D27</f>
        <v>0.2063157894736842</v>
      </c>
      <c r="M27" s="60"/>
      <c r="O27" s="48"/>
    </row>
    <row r="28" spans="1:15" ht="15.75" thickBot="1" x14ac:dyDescent="0.3">
      <c r="A28" s="12"/>
      <c r="B28" s="84"/>
      <c r="C28" s="85"/>
      <c r="D28" s="84"/>
      <c r="E28" s="85"/>
      <c r="F28" s="13"/>
      <c r="G28" s="14"/>
      <c r="H28" s="13"/>
      <c r="I28" s="14"/>
      <c r="J28" s="13"/>
      <c r="K28" s="14"/>
      <c r="L28" s="13"/>
      <c r="M28" s="15"/>
      <c r="O28" s="49"/>
    </row>
    <row r="29" spans="1:15" x14ac:dyDescent="0.25">
      <c r="B29" s="81"/>
      <c r="C29" s="81"/>
      <c r="D29" s="81"/>
      <c r="E29" s="81"/>
    </row>
    <row r="30" spans="1:15" ht="15.75" thickBot="1" x14ac:dyDescent="0.3"/>
    <row r="31" spans="1:15" ht="15.75" thickBot="1" x14ac:dyDescent="0.3">
      <c r="A31" s="25" t="s">
        <v>13</v>
      </c>
      <c r="B31" s="16"/>
      <c r="C31" s="82"/>
      <c r="D31" s="82"/>
      <c r="E31" s="17">
        <f>H18+H19+H20+H21+H22+H23+H24</f>
        <v>98</v>
      </c>
      <c r="F31" s="18"/>
      <c r="J31" s="26" t="s">
        <v>14</v>
      </c>
      <c r="K31" s="27">
        <f>L27</f>
        <v>0.2063157894736842</v>
      </c>
      <c r="L31" s="39" t="s">
        <v>15</v>
      </c>
      <c r="M31" s="19"/>
    </row>
    <row r="32" spans="1:15" x14ac:dyDescent="0.25">
      <c r="A32" s="19"/>
      <c r="C32" s="81" t="s">
        <v>16</v>
      </c>
      <c r="D32" s="81"/>
      <c r="E32" s="20">
        <v>39</v>
      </c>
      <c r="J32" s="38" t="s">
        <v>16</v>
      </c>
      <c r="K32" s="24"/>
      <c r="L32" s="40">
        <f>E32/D27</f>
        <v>8.2105263157894737E-2</v>
      </c>
      <c r="M32" s="19"/>
    </row>
    <row r="33" spans="1:13" x14ac:dyDescent="0.25">
      <c r="A33" s="19"/>
      <c r="C33" s="81" t="s">
        <v>17</v>
      </c>
      <c r="D33" s="81"/>
      <c r="E33" s="20">
        <v>17</v>
      </c>
      <c r="J33" s="41" t="s">
        <v>17</v>
      </c>
      <c r="K33" s="28"/>
      <c r="L33" s="42">
        <f>E33/D27</f>
        <v>3.5789473684210524E-2</v>
      </c>
      <c r="M33" s="19"/>
    </row>
    <row r="34" spans="1:13" ht="15.75" thickBot="1" x14ac:dyDescent="0.3">
      <c r="A34" s="22"/>
      <c r="B34" s="23"/>
      <c r="C34" s="83" t="s">
        <v>18</v>
      </c>
      <c r="D34" s="83"/>
      <c r="E34" s="15">
        <f>E31-E32-E33</f>
        <v>42</v>
      </c>
      <c r="J34" s="22" t="s">
        <v>19</v>
      </c>
      <c r="K34" s="23"/>
      <c r="L34" s="43">
        <f>E34/D27</f>
        <v>8.8421052631578942E-2</v>
      </c>
      <c r="M34" s="19"/>
    </row>
    <row r="35" spans="1:13" x14ac:dyDescent="0.25">
      <c r="K35" s="21"/>
    </row>
    <row r="36" spans="1:13" ht="15.75" thickBot="1" x14ac:dyDescent="0.3"/>
    <row r="37" spans="1:13" x14ac:dyDescent="0.25">
      <c r="A37" s="29" t="s">
        <v>24</v>
      </c>
      <c r="B37" s="30"/>
      <c r="C37" s="30"/>
      <c r="D37" s="30"/>
      <c r="E37" s="30"/>
      <c r="F37" s="30"/>
      <c r="G37" s="30"/>
      <c r="H37" s="30"/>
      <c r="I37" s="30"/>
      <c r="J37" s="19"/>
    </row>
    <row r="38" spans="1:13" ht="15.75" thickBot="1" x14ac:dyDescent="0.3">
      <c r="A38" s="31" t="s">
        <v>23</v>
      </c>
      <c r="B38" s="32"/>
      <c r="C38" s="32"/>
      <c r="D38" s="32"/>
      <c r="E38" s="32"/>
      <c r="F38" s="32"/>
      <c r="G38" s="32"/>
      <c r="H38" s="32"/>
      <c r="I38" s="32"/>
      <c r="J38" s="19"/>
    </row>
  </sheetData>
  <mergeCells count="75">
    <mergeCell ref="A15:A16"/>
    <mergeCell ref="B15:C16"/>
    <mergeCell ref="D15:E16"/>
    <mergeCell ref="F15:G16"/>
    <mergeCell ref="H15:I16"/>
    <mergeCell ref="L18:M18"/>
    <mergeCell ref="L15:M16"/>
    <mergeCell ref="B17:C17"/>
    <mergeCell ref="D17:E17"/>
    <mergeCell ref="F17:G17"/>
    <mergeCell ref="H17:I17"/>
    <mergeCell ref="J17:K17"/>
    <mergeCell ref="L17:M17"/>
    <mergeCell ref="J15:K16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7:M27"/>
    <mergeCell ref="B26:C26"/>
    <mergeCell ref="D26:E26"/>
    <mergeCell ref="F26:G26"/>
    <mergeCell ref="H26:I26"/>
    <mergeCell ref="J26:K26"/>
    <mergeCell ref="L26:M26"/>
    <mergeCell ref="B27:C27"/>
    <mergeCell ref="D27:E27"/>
    <mergeCell ref="F27:G27"/>
    <mergeCell ref="H27:I27"/>
    <mergeCell ref="J27:K27"/>
    <mergeCell ref="C33:D33"/>
    <mergeCell ref="C34:D34"/>
    <mergeCell ref="B28:C28"/>
    <mergeCell ref="D28:E28"/>
    <mergeCell ref="B29:C29"/>
    <mergeCell ref="D29:E29"/>
    <mergeCell ref="C31:D31"/>
    <mergeCell ref="C32:D32"/>
  </mergeCells>
  <pageMargins left="0.7" right="0.7" top="0.75" bottom="0.75" header="0.3" footer="0.3"/>
  <ignoredErrors>
    <ignoredError sqref="J18:M27 K31:L34" evalError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21A33-D7D2-4002-926A-0DD376DC6569}">
  <dimension ref="A2:T38"/>
  <sheetViews>
    <sheetView workbookViewId="0">
      <selection activeCell="D23" sqref="D23:E23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28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6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/>
    </row>
    <row r="17" spans="1:20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/>
    </row>
    <row r="18" spans="1:20" x14ac:dyDescent="0.25">
      <c r="A18" s="4" t="s">
        <v>7</v>
      </c>
      <c r="B18" s="67">
        <v>1</v>
      </c>
      <c r="C18" s="68"/>
      <c r="D18" s="67">
        <v>26</v>
      </c>
      <c r="E18" s="68"/>
      <c r="F18" s="55">
        <f t="shared" ref="F18:F24" si="0">D18-H18</f>
        <v>15</v>
      </c>
      <c r="G18" s="55"/>
      <c r="H18" s="56">
        <v>11</v>
      </c>
      <c r="I18" s="57"/>
      <c r="J18" s="58">
        <f t="shared" ref="J18:J24" si="1">F18/D18</f>
        <v>0.57692307692307687</v>
      </c>
      <c r="K18" s="58"/>
      <c r="L18" s="59">
        <f t="shared" ref="L18:L24" si="2">H18/D18</f>
        <v>0.42307692307692307</v>
      </c>
      <c r="M18" s="60"/>
      <c r="O18" s="48"/>
    </row>
    <row r="19" spans="1:20" x14ac:dyDescent="0.25">
      <c r="A19" s="4" t="s">
        <v>8</v>
      </c>
      <c r="B19" s="67">
        <v>3</v>
      </c>
      <c r="C19" s="68"/>
      <c r="D19" s="67">
        <f>26*3</f>
        <v>78</v>
      </c>
      <c r="E19" s="68"/>
      <c r="F19" s="55">
        <f t="shared" si="0"/>
        <v>59</v>
      </c>
      <c r="G19" s="55"/>
      <c r="H19" s="56">
        <v>19</v>
      </c>
      <c r="I19" s="57"/>
      <c r="J19" s="58">
        <f t="shared" si="1"/>
        <v>0.75641025641025639</v>
      </c>
      <c r="K19" s="58"/>
      <c r="L19" s="59">
        <f t="shared" si="2"/>
        <v>0.24358974358974358</v>
      </c>
      <c r="M19" s="60"/>
      <c r="O19" s="48"/>
    </row>
    <row r="20" spans="1:20" x14ac:dyDescent="0.25">
      <c r="A20" s="4" t="s">
        <v>9</v>
      </c>
      <c r="B20" s="67">
        <v>3</v>
      </c>
      <c r="C20" s="68"/>
      <c r="D20" s="67">
        <f>26*3</f>
        <v>78</v>
      </c>
      <c r="E20" s="68"/>
      <c r="F20" s="55">
        <f t="shared" si="0"/>
        <v>72</v>
      </c>
      <c r="G20" s="55"/>
      <c r="H20" s="56">
        <v>6</v>
      </c>
      <c r="I20" s="57"/>
      <c r="J20" s="58">
        <f t="shared" si="1"/>
        <v>0.92307692307692313</v>
      </c>
      <c r="K20" s="58"/>
      <c r="L20" s="59">
        <f t="shared" si="2"/>
        <v>7.6923076923076927E-2</v>
      </c>
      <c r="M20" s="60"/>
      <c r="O20" s="48"/>
    </row>
    <row r="21" spans="1:20" x14ac:dyDescent="0.25">
      <c r="A21" s="4" t="s">
        <v>10</v>
      </c>
      <c r="B21" s="67">
        <v>6</v>
      </c>
      <c r="C21" s="68"/>
      <c r="D21" s="67">
        <f>26*6</f>
        <v>156</v>
      </c>
      <c r="E21" s="68"/>
      <c r="F21" s="55">
        <f t="shared" si="0"/>
        <v>151</v>
      </c>
      <c r="G21" s="55"/>
      <c r="H21" s="56">
        <v>5</v>
      </c>
      <c r="I21" s="57"/>
      <c r="J21" s="58">
        <f t="shared" si="1"/>
        <v>0.96794871794871795</v>
      </c>
      <c r="K21" s="58"/>
      <c r="L21" s="59">
        <f t="shared" si="2"/>
        <v>3.2051282051282048E-2</v>
      </c>
      <c r="M21" s="60"/>
      <c r="O21" s="50"/>
      <c r="P21" s="44"/>
      <c r="Q21" s="44"/>
      <c r="R21" s="44"/>
      <c r="S21" s="44"/>
      <c r="T21" s="44"/>
    </row>
    <row r="22" spans="1:20" x14ac:dyDescent="0.25">
      <c r="A22" s="4" t="s">
        <v>39</v>
      </c>
      <c r="B22" s="67">
        <v>3</v>
      </c>
      <c r="C22" s="68"/>
      <c r="D22" s="67">
        <f>26*3</f>
        <v>78</v>
      </c>
      <c r="E22" s="68"/>
      <c r="F22" s="55">
        <f>D22-H22</f>
        <v>60</v>
      </c>
      <c r="G22" s="55"/>
      <c r="H22" s="56">
        <v>18</v>
      </c>
      <c r="I22" s="57"/>
      <c r="J22" s="58">
        <f t="shared" si="1"/>
        <v>0.76923076923076927</v>
      </c>
      <c r="K22" s="58"/>
      <c r="L22" s="59">
        <f t="shared" si="2"/>
        <v>0.23076923076923078</v>
      </c>
      <c r="M22" s="60"/>
      <c r="O22" s="48"/>
    </row>
    <row r="23" spans="1:20" x14ac:dyDescent="0.25">
      <c r="A23" s="4" t="s">
        <v>11</v>
      </c>
      <c r="B23" s="67">
        <v>2</v>
      </c>
      <c r="C23" s="68"/>
      <c r="D23" s="67">
        <f>26*2</f>
        <v>52</v>
      </c>
      <c r="E23" s="68"/>
      <c r="F23" s="55">
        <f t="shared" si="0"/>
        <v>48</v>
      </c>
      <c r="G23" s="55"/>
      <c r="H23" s="56">
        <v>4</v>
      </c>
      <c r="I23" s="57"/>
      <c r="J23" s="58">
        <f t="shared" si="1"/>
        <v>0.92307692307692313</v>
      </c>
      <c r="K23" s="58"/>
      <c r="L23" s="59">
        <f t="shared" si="2"/>
        <v>7.6923076923076927E-2</v>
      </c>
      <c r="M23" s="60"/>
      <c r="O23" s="48"/>
    </row>
    <row r="24" spans="1:20" x14ac:dyDescent="0.25">
      <c r="A24" s="4" t="s">
        <v>12</v>
      </c>
      <c r="B24" s="67">
        <v>1</v>
      </c>
      <c r="C24" s="68"/>
      <c r="D24" s="67">
        <v>26</v>
      </c>
      <c r="E24" s="68"/>
      <c r="F24" s="55">
        <f t="shared" si="0"/>
        <v>18</v>
      </c>
      <c r="G24" s="55"/>
      <c r="H24" s="56">
        <v>8</v>
      </c>
      <c r="I24" s="57"/>
      <c r="J24" s="58">
        <f t="shared" si="1"/>
        <v>0.69230769230769229</v>
      </c>
      <c r="K24" s="58"/>
      <c r="L24" s="59">
        <f t="shared" si="2"/>
        <v>0.30769230769230771</v>
      </c>
      <c r="M24" s="60"/>
      <c r="O24" s="48"/>
    </row>
    <row r="25" spans="1:20" ht="15.75" thickBot="1" x14ac:dyDescent="0.3">
      <c r="A25" s="5"/>
      <c r="B25" s="6"/>
      <c r="C25" s="6"/>
      <c r="D25" s="7"/>
      <c r="E25" s="8"/>
      <c r="F25" s="6"/>
      <c r="G25" s="6"/>
      <c r="H25" s="7"/>
      <c r="I25" s="8"/>
      <c r="J25" s="9"/>
      <c r="K25" s="9"/>
      <c r="L25" s="10"/>
      <c r="M25" s="11"/>
      <c r="O25" s="48"/>
    </row>
    <row r="26" spans="1:20" x14ac:dyDescent="0.25">
      <c r="A26" s="3"/>
      <c r="B26" s="61"/>
      <c r="C26" s="63"/>
      <c r="D26" s="61"/>
      <c r="E26" s="63"/>
      <c r="F26" s="61"/>
      <c r="G26" s="63"/>
      <c r="H26" s="70"/>
      <c r="I26" s="71"/>
      <c r="J26" s="72"/>
      <c r="K26" s="73"/>
      <c r="L26" s="72"/>
      <c r="M26" s="74"/>
      <c r="O26" s="48"/>
    </row>
    <row r="27" spans="1:20" x14ac:dyDescent="0.25">
      <c r="A27" s="4" t="s">
        <v>6</v>
      </c>
      <c r="B27" s="67">
        <f>SUM(B18:C24)</f>
        <v>19</v>
      </c>
      <c r="C27" s="68"/>
      <c r="D27" s="67">
        <f>SUM(D18:E26)</f>
        <v>494</v>
      </c>
      <c r="E27" s="68"/>
      <c r="F27" s="67">
        <f>SUM(F18:G26)</f>
        <v>423</v>
      </c>
      <c r="G27" s="68"/>
      <c r="H27" s="67">
        <f>SUM(H18:I26)</f>
        <v>71</v>
      </c>
      <c r="I27" s="68"/>
      <c r="J27" s="59">
        <f>F27/D27</f>
        <v>0.85627530364372473</v>
      </c>
      <c r="K27" s="69"/>
      <c r="L27" s="59">
        <f>H27/D27</f>
        <v>0.1437246963562753</v>
      </c>
      <c r="M27" s="60"/>
      <c r="O27" s="48"/>
    </row>
    <row r="28" spans="1:20" ht="15.75" thickBot="1" x14ac:dyDescent="0.3">
      <c r="A28" s="12"/>
      <c r="B28" s="84"/>
      <c r="C28" s="85"/>
      <c r="D28" s="84"/>
      <c r="E28" s="85"/>
      <c r="F28" s="13"/>
      <c r="G28" s="14"/>
      <c r="H28" s="13"/>
      <c r="I28" s="14"/>
      <c r="J28" s="13"/>
      <c r="K28" s="14"/>
      <c r="L28" s="13"/>
      <c r="M28" s="15"/>
      <c r="O28" s="49"/>
    </row>
    <row r="29" spans="1:20" x14ac:dyDescent="0.25">
      <c r="B29" s="81"/>
      <c r="C29" s="81"/>
      <c r="D29" s="81"/>
      <c r="E29" s="81"/>
    </row>
    <row r="30" spans="1:20" ht="15.75" thickBot="1" x14ac:dyDescent="0.3"/>
    <row r="31" spans="1:20" ht="15.75" thickBot="1" x14ac:dyDescent="0.3">
      <c r="A31" s="25" t="s">
        <v>13</v>
      </c>
      <c r="B31" s="16"/>
      <c r="C31" s="82"/>
      <c r="D31" s="82"/>
      <c r="E31" s="17">
        <f>H18+H19+H20+H21+H22+H23+H24</f>
        <v>71</v>
      </c>
      <c r="F31" s="18"/>
      <c r="J31" s="26" t="s">
        <v>14</v>
      </c>
      <c r="K31" s="27">
        <f>L27</f>
        <v>0.1437246963562753</v>
      </c>
      <c r="L31" s="39" t="s">
        <v>15</v>
      </c>
      <c r="M31" s="19"/>
    </row>
    <row r="32" spans="1:20" x14ac:dyDescent="0.25">
      <c r="A32" s="19"/>
      <c r="C32" s="81" t="s">
        <v>16</v>
      </c>
      <c r="D32" s="81"/>
      <c r="E32" s="20">
        <v>46</v>
      </c>
      <c r="J32" s="38" t="s">
        <v>16</v>
      </c>
      <c r="K32" s="24"/>
      <c r="L32" s="40">
        <f>E32/D27</f>
        <v>9.3117408906882596E-2</v>
      </c>
      <c r="M32" s="19"/>
    </row>
    <row r="33" spans="1:13" x14ac:dyDescent="0.25">
      <c r="A33" s="19"/>
      <c r="C33" s="81" t="s">
        <v>17</v>
      </c>
      <c r="D33" s="81"/>
      <c r="E33" s="20">
        <v>2</v>
      </c>
      <c r="J33" s="41" t="s">
        <v>17</v>
      </c>
      <c r="K33" s="28"/>
      <c r="L33" s="42">
        <f>E33/D27</f>
        <v>4.048582995951417E-3</v>
      </c>
      <c r="M33" s="19"/>
    </row>
    <row r="34" spans="1:13" ht="15.75" thickBot="1" x14ac:dyDescent="0.3">
      <c r="A34" s="22"/>
      <c r="B34" s="23"/>
      <c r="C34" s="83" t="s">
        <v>18</v>
      </c>
      <c r="D34" s="83"/>
      <c r="E34" s="15">
        <f>E31-E32-E33</f>
        <v>23</v>
      </c>
      <c r="J34" s="22" t="s">
        <v>19</v>
      </c>
      <c r="K34" s="23"/>
      <c r="L34" s="43">
        <f>E34/D27</f>
        <v>4.6558704453441298E-2</v>
      </c>
      <c r="M34" s="19"/>
    </row>
    <row r="35" spans="1:13" x14ac:dyDescent="0.25">
      <c r="K35" s="21"/>
    </row>
    <row r="36" spans="1:13" ht="15.75" thickBot="1" x14ac:dyDescent="0.3"/>
    <row r="37" spans="1:13" x14ac:dyDescent="0.25">
      <c r="A37" s="29" t="s">
        <v>24</v>
      </c>
      <c r="B37" s="30"/>
      <c r="C37" s="30"/>
      <c r="D37" s="30"/>
      <c r="E37" s="30"/>
      <c r="F37" s="30"/>
      <c r="G37" s="30"/>
      <c r="H37" s="30"/>
      <c r="I37" s="30"/>
      <c r="J37" s="19"/>
    </row>
    <row r="38" spans="1:13" ht="15.75" thickBot="1" x14ac:dyDescent="0.3">
      <c r="A38" s="31" t="s">
        <v>23</v>
      </c>
      <c r="B38" s="32"/>
      <c r="C38" s="32"/>
      <c r="D38" s="32"/>
      <c r="E38" s="32"/>
      <c r="F38" s="32"/>
      <c r="G38" s="32"/>
      <c r="H38" s="32"/>
      <c r="I38" s="32"/>
      <c r="J38" s="19"/>
    </row>
  </sheetData>
  <mergeCells count="75">
    <mergeCell ref="A15:A16"/>
    <mergeCell ref="B15:C16"/>
    <mergeCell ref="D15:E16"/>
    <mergeCell ref="F15:G16"/>
    <mergeCell ref="H15:I16"/>
    <mergeCell ref="L18:M18"/>
    <mergeCell ref="L15:M16"/>
    <mergeCell ref="B17:C17"/>
    <mergeCell ref="D17:E17"/>
    <mergeCell ref="F17:G17"/>
    <mergeCell ref="H17:I17"/>
    <mergeCell ref="J17:K17"/>
    <mergeCell ref="L17:M17"/>
    <mergeCell ref="J15:K16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7:M27"/>
    <mergeCell ref="B26:C26"/>
    <mergeCell ref="D26:E26"/>
    <mergeCell ref="F26:G26"/>
    <mergeCell ref="H26:I26"/>
    <mergeCell ref="J26:K26"/>
    <mergeCell ref="L26:M26"/>
    <mergeCell ref="B27:C27"/>
    <mergeCell ref="D27:E27"/>
    <mergeCell ref="F27:G27"/>
    <mergeCell ref="H27:I27"/>
    <mergeCell ref="J27:K27"/>
    <mergeCell ref="C33:D33"/>
    <mergeCell ref="C34:D34"/>
    <mergeCell ref="B28:C28"/>
    <mergeCell ref="D28:E28"/>
    <mergeCell ref="B29:C29"/>
    <mergeCell ref="D29:E29"/>
    <mergeCell ref="C31:D31"/>
    <mergeCell ref="C32:D32"/>
  </mergeCells>
  <pageMargins left="0.7" right="0.7" top="0.75" bottom="0.75" header="0.3" footer="0.3"/>
  <ignoredErrors>
    <ignoredError sqref="J18:M34" evalError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33449-A152-4B78-B40C-F1A927B5AA95}">
  <dimension ref="A2:T37"/>
  <sheetViews>
    <sheetView workbookViewId="0">
      <selection activeCell="A23" sqref="A23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27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6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 t="s">
        <v>41</v>
      </c>
    </row>
    <row r="17" spans="1:20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 t="s">
        <v>42</v>
      </c>
    </row>
    <row r="18" spans="1:20" x14ac:dyDescent="0.25">
      <c r="A18" s="4" t="s">
        <v>8</v>
      </c>
      <c r="B18" s="67">
        <v>3</v>
      </c>
      <c r="C18" s="68"/>
      <c r="D18" s="67">
        <f>25*3</f>
        <v>75</v>
      </c>
      <c r="E18" s="68"/>
      <c r="F18" s="55">
        <f t="shared" ref="F18:F23" si="0">D18-H18</f>
        <v>54</v>
      </c>
      <c r="G18" s="55"/>
      <c r="H18" s="56">
        <v>21</v>
      </c>
      <c r="I18" s="57"/>
      <c r="J18" s="58">
        <f t="shared" ref="J18:J23" si="1">F18/D18</f>
        <v>0.72</v>
      </c>
      <c r="K18" s="58"/>
      <c r="L18" s="59">
        <f t="shared" ref="L18:L23" si="2">H18/D18</f>
        <v>0.28000000000000003</v>
      </c>
      <c r="M18" s="60"/>
      <c r="O18" s="48" t="s">
        <v>43</v>
      </c>
    </row>
    <row r="19" spans="1:20" x14ac:dyDescent="0.25">
      <c r="A19" s="4" t="s">
        <v>48</v>
      </c>
      <c r="B19" s="67">
        <v>3</v>
      </c>
      <c r="C19" s="68"/>
      <c r="D19" s="67">
        <f>25*3</f>
        <v>75</v>
      </c>
      <c r="E19" s="68"/>
      <c r="F19" s="55">
        <f t="shared" si="0"/>
        <v>60</v>
      </c>
      <c r="G19" s="55"/>
      <c r="H19" s="56">
        <v>15</v>
      </c>
      <c r="I19" s="57"/>
      <c r="J19" s="58">
        <f t="shared" si="1"/>
        <v>0.8</v>
      </c>
      <c r="K19" s="58"/>
      <c r="L19" s="59">
        <f t="shared" si="2"/>
        <v>0.2</v>
      </c>
      <c r="M19" s="60"/>
      <c r="O19" s="48"/>
    </row>
    <row r="20" spans="1:20" x14ac:dyDescent="0.25">
      <c r="A20" s="4" t="s">
        <v>10</v>
      </c>
      <c r="B20" s="67">
        <v>6</v>
      </c>
      <c r="C20" s="68"/>
      <c r="D20" s="67">
        <f>25*6</f>
        <v>150</v>
      </c>
      <c r="E20" s="68"/>
      <c r="F20" s="55">
        <f t="shared" si="0"/>
        <v>138</v>
      </c>
      <c r="G20" s="55"/>
      <c r="H20" s="56">
        <v>12</v>
      </c>
      <c r="I20" s="57"/>
      <c r="J20" s="58">
        <f t="shared" si="1"/>
        <v>0.92</v>
      </c>
      <c r="K20" s="58"/>
      <c r="L20" s="59">
        <f t="shared" si="2"/>
        <v>0.08</v>
      </c>
      <c r="M20" s="60"/>
      <c r="O20" s="48"/>
      <c r="P20" s="44"/>
      <c r="Q20" s="44"/>
      <c r="R20" s="44"/>
      <c r="S20" s="44"/>
      <c r="T20" s="44"/>
    </row>
    <row r="21" spans="1:20" x14ac:dyDescent="0.25">
      <c r="A21" s="4" t="s">
        <v>39</v>
      </c>
      <c r="B21" s="67">
        <v>3</v>
      </c>
      <c r="C21" s="68"/>
      <c r="D21" s="67">
        <f>25*3</f>
        <v>75</v>
      </c>
      <c r="E21" s="68"/>
      <c r="F21" s="55">
        <f>D21-H21</f>
        <v>74</v>
      </c>
      <c r="G21" s="55"/>
      <c r="H21" s="56">
        <v>1</v>
      </c>
      <c r="I21" s="57"/>
      <c r="J21" s="58">
        <f t="shared" si="1"/>
        <v>0.98666666666666669</v>
      </c>
      <c r="K21" s="58"/>
      <c r="L21" s="59">
        <f t="shared" si="2"/>
        <v>1.3333333333333334E-2</v>
      </c>
      <c r="M21" s="60"/>
      <c r="O21" s="50"/>
    </row>
    <row r="22" spans="1:20" x14ac:dyDescent="0.25">
      <c r="A22" s="4" t="s">
        <v>11</v>
      </c>
      <c r="B22" s="67">
        <v>2</v>
      </c>
      <c r="C22" s="68"/>
      <c r="D22" s="67">
        <f>25*2</f>
        <v>50</v>
      </c>
      <c r="E22" s="68"/>
      <c r="F22" s="55">
        <f t="shared" si="0"/>
        <v>42</v>
      </c>
      <c r="G22" s="55"/>
      <c r="H22" s="56">
        <v>8</v>
      </c>
      <c r="I22" s="57"/>
      <c r="J22" s="58">
        <f t="shared" si="1"/>
        <v>0.84</v>
      </c>
      <c r="K22" s="58"/>
      <c r="L22" s="59">
        <f t="shared" si="2"/>
        <v>0.16</v>
      </c>
      <c r="M22" s="60"/>
      <c r="O22" s="48"/>
    </row>
    <row r="23" spans="1:20" x14ac:dyDescent="0.25">
      <c r="A23" s="4" t="s">
        <v>12</v>
      </c>
      <c r="B23" s="67">
        <v>1</v>
      </c>
      <c r="C23" s="68"/>
      <c r="D23" s="67">
        <v>25</v>
      </c>
      <c r="E23" s="68"/>
      <c r="F23" s="55">
        <f t="shared" si="0"/>
        <v>15</v>
      </c>
      <c r="G23" s="55"/>
      <c r="H23" s="56">
        <v>10</v>
      </c>
      <c r="I23" s="57"/>
      <c r="J23" s="58">
        <f t="shared" si="1"/>
        <v>0.6</v>
      </c>
      <c r="K23" s="58"/>
      <c r="L23" s="59">
        <f t="shared" si="2"/>
        <v>0.4</v>
      </c>
      <c r="M23" s="60"/>
      <c r="O23" s="48"/>
    </row>
    <row r="24" spans="1:20" ht="15.75" thickBot="1" x14ac:dyDescent="0.3">
      <c r="A24" s="5"/>
      <c r="B24" s="6"/>
      <c r="C24" s="6"/>
      <c r="D24" s="7"/>
      <c r="E24" s="8"/>
      <c r="F24" s="6"/>
      <c r="G24" s="6"/>
      <c r="H24" s="7"/>
      <c r="I24" s="8"/>
      <c r="J24" s="9"/>
      <c r="K24" s="9"/>
      <c r="L24" s="10"/>
      <c r="M24" s="11"/>
      <c r="O24" s="48"/>
    </row>
    <row r="25" spans="1:20" x14ac:dyDescent="0.25">
      <c r="A25" s="3"/>
      <c r="B25" s="61"/>
      <c r="C25" s="63"/>
      <c r="D25" s="61"/>
      <c r="E25" s="63"/>
      <c r="F25" s="61"/>
      <c r="G25" s="63"/>
      <c r="H25" s="70"/>
      <c r="I25" s="71"/>
      <c r="J25" s="72"/>
      <c r="K25" s="73"/>
      <c r="L25" s="72"/>
      <c r="M25" s="74"/>
      <c r="O25" s="48"/>
    </row>
    <row r="26" spans="1:20" x14ac:dyDescent="0.25">
      <c r="A26" s="4" t="s">
        <v>6</v>
      </c>
      <c r="B26" s="67">
        <f>SUM(B18:C25)</f>
        <v>18</v>
      </c>
      <c r="C26" s="68"/>
      <c r="D26" s="67">
        <f>SUM(D18:E25)</f>
        <v>450</v>
      </c>
      <c r="E26" s="68"/>
      <c r="F26" s="67">
        <f>SUM(F18:G25)</f>
        <v>383</v>
      </c>
      <c r="G26" s="68"/>
      <c r="H26" s="67">
        <f>SUM(H18:I25)</f>
        <v>67</v>
      </c>
      <c r="I26" s="68"/>
      <c r="J26" s="59">
        <f>F26/D26</f>
        <v>0.85111111111111115</v>
      </c>
      <c r="K26" s="69"/>
      <c r="L26" s="59">
        <f>H26/D26</f>
        <v>0.14888888888888888</v>
      </c>
      <c r="M26" s="60"/>
      <c r="O26" s="48"/>
    </row>
    <row r="27" spans="1:20" ht="15.75" thickBot="1" x14ac:dyDescent="0.3">
      <c r="A27" s="12"/>
      <c r="B27" s="84"/>
      <c r="C27" s="85"/>
      <c r="D27" s="84"/>
      <c r="E27" s="85"/>
      <c r="F27" s="13"/>
      <c r="G27" s="14"/>
      <c r="H27" s="13"/>
      <c r="I27" s="14"/>
      <c r="J27" s="13"/>
      <c r="K27" s="14"/>
      <c r="L27" s="13"/>
      <c r="M27" s="15"/>
      <c r="O27" s="48"/>
    </row>
    <row r="28" spans="1:20" x14ac:dyDescent="0.25">
      <c r="B28" s="81"/>
      <c r="C28" s="81"/>
      <c r="D28" s="81"/>
      <c r="E28" s="81"/>
      <c r="O28" s="49"/>
    </row>
    <row r="29" spans="1:20" ht="15.75" thickBot="1" x14ac:dyDescent="0.3"/>
    <row r="30" spans="1:20" ht="15.75" thickBot="1" x14ac:dyDescent="0.3">
      <c r="A30" s="25" t="s">
        <v>13</v>
      </c>
      <c r="B30" s="16"/>
      <c r="C30" s="82"/>
      <c r="D30" s="82"/>
      <c r="E30" s="17">
        <f>SUM(H18:I23)</f>
        <v>67</v>
      </c>
      <c r="F30" s="18"/>
      <c r="J30" s="26" t="s">
        <v>14</v>
      </c>
      <c r="K30" s="27">
        <f>L26</f>
        <v>0.14888888888888888</v>
      </c>
      <c r="L30" s="39" t="s">
        <v>15</v>
      </c>
      <c r="M30" s="19"/>
    </row>
    <row r="31" spans="1:20" x14ac:dyDescent="0.25">
      <c r="A31" s="19"/>
      <c r="C31" s="81" t="s">
        <v>16</v>
      </c>
      <c r="D31" s="81"/>
      <c r="E31" s="20">
        <v>49</v>
      </c>
      <c r="J31" s="38" t="s">
        <v>16</v>
      </c>
      <c r="K31" s="24"/>
      <c r="L31" s="40">
        <f>E31/D26</f>
        <v>0.10888888888888888</v>
      </c>
      <c r="M31" s="19"/>
    </row>
    <row r="32" spans="1:20" x14ac:dyDescent="0.25">
      <c r="A32" s="19"/>
      <c r="C32" s="81" t="s">
        <v>17</v>
      </c>
      <c r="D32" s="81"/>
      <c r="E32" s="20">
        <v>11</v>
      </c>
      <c r="J32" s="41" t="s">
        <v>17</v>
      </c>
      <c r="K32" s="28"/>
      <c r="L32" s="42">
        <f>E32/D26</f>
        <v>2.4444444444444446E-2</v>
      </c>
      <c r="M32" s="19"/>
    </row>
    <row r="33" spans="1:13" ht="15.75" thickBot="1" x14ac:dyDescent="0.3">
      <c r="A33" s="22"/>
      <c r="B33" s="23"/>
      <c r="C33" s="83" t="s">
        <v>18</v>
      </c>
      <c r="D33" s="83"/>
      <c r="E33" s="15">
        <f>E30-E31-E32</f>
        <v>7</v>
      </c>
      <c r="J33" s="22" t="s">
        <v>19</v>
      </c>
      <c r="K33" s="23"/>
      <c r="L33" s="43">
        <f>E33/D26</f>
        <v>1.5555555555555555E-2</v>
      </c>
      <c r="M33" s="19"/>
    </row>
    <row r="34" spans="1:13" x14ac:dyDescent="0.25">
      <c r="K34" s="21"/>
    </row>
    <row r="35" spans="1:13" ht="15.75" thickBot="1" x14ac:dyDescent="0.3"/>
    <row r="36" spans="1:13" x14ac:dyDescent="0.25">
      <c r="A36" s="29" t="s">
        <v>24</v>
      </c>
      <c r="B36" s="30"/>
      <c r="C36" s="30"/>
      <c r="D36" s="30"/>
      <c r="E36" s="30"/>
      <c r="F36" s="30"/>
      <c r="G36" s="30"/>
      <c r="H36" s="30"/>
      <c r="I36" s="30"/>
      <c r="J36" s="19"/>
    </row>
    <row r="37" spans="1:13" ht="15.75" thickBot="1" x14ac:dyDescent="0.3">
      <c r="A37" s="31" t="s">
        <v>23</v>
      </c>
      <c r="B37" s="32"/>
      <c r="C37" s="32"/>
      <c r="D37" s="32"/>
      <c r="E37" s="32"/>
      <c r="F37" s="32"/>
      <c r="G37" s="32"/>
      <c r="H37" s="32"/>
      <c r="I37" s="32"/>
      <c r="J37" s="19"/>
    </row>
  </sheetData>
  <mergeCells count="69">
    <mergeCell ref="A15:A16"/>
    <mergeCell ref="B15:C16"/>
    <mergeCell ref="D15:E16"/>
    <mergeCell ref="F15:G16"/>
    <mergeCell ref="H15:I16"/>
    <mergeCell ref="L15:M16"/>
    <mergeCell ref="B17:C17"/>
    <mergeCell ref="D17:E17"/>
    <mergeCell ref="F17:G17"/>
    <mergeCell ref="H17:I17"/>
    <mergeCell ref="J17:K17"/>
    <mergeCell ref="L17:M17"/>
    <mergeCell ref="J15:K16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21:M21"/>
    <mergeCell ref="B20:C20"/>
    <mergeCell ref="D20:E20"/>
    <mergeCell ref="F20:G20"/>
    <mergeCell ref="H20:I20"/>
    <mergeCell ref="J20:K20"/>
    <mergeCell ref="L20:M20"/>
    <mergeCell ref="B21:C21"/>
    <mergeCell ref="D21:E21"/>
    <mergeCell ref="F21:G21"/>
    <mergeCell ref="H21:I21"/>
    <mergeCell ref="J21:K21"/>
    <mergeCell ref="L23:M23"/>
    <mergeCell ref="B22:C22"/>
    <mergeCell ref="D22:E22"/>
    <mergeCell ref="F22:G22"/>
    <mergeCell ref="H22:I22"/>
    <mergeCell ref="J22:K22"/>
    <mergeCell ref="L22:M22"/>
    <mergeCell ref="B23:C23"/>
    <mergeCell ref="D23:E23"/>
    <mergeCell ref="F23:G23"/>
    <mergeCell ref="H23:I23"/>
    <mergeCell ref="J23:K23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C32:D32"/>
    <mergeCell ref="C33:D33"/>
    <mergeCell ref="B27:C27"/>
    <mergeCell ref="D27:E27"/>
    <mergeCell ref="B28:C28"/>
    <mergeCell ref="D28:E28"/>
    <mergeCell ref="C30:D30"/>
    <mergeCell ref="C31:D3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A0D66-5723-45DA-827A-1AF0624F40AD}">
  <dimension ref="A2:T37"/>
  <sheetViews>
    <sheetView tabSelected="1" workbookViewId="0">
      <selection activeCell="A23" sqref="A23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31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6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/>
    </row>
    <row r="17" spans="1:20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/>
    </row>
    <row r="18" spans="1:20" x14ac:dyDescent="0.25">
      <c r="A18" s="4" t="s">
        <v>8</v>
      </c>
      <c r="B18" s="67">
        <v>3</v>
      </c>
      <c r="C18" s="68"/>
      <c r="D18" s="67">
        <f>26*3</f>
        <v>78</v>
      </c>
      <c r="E18" s="68"/>
      <c r="F18" s="55">
        <f t="shared" ref="F18:F20" si="0">D18-H18</f>
        <v>64</v>
      </c>
      <c r="G18" s="55"/>
      <c r="H18" s="56">
        <v>14</v>
      </c>
      <c r="I18" s="57"/>
      <c r="J18" s="58">
        <f t="shared" ref="J18:J23" si="1">F18/D18</f>
        <v>0.82051282051282048</v>
      </c>
      <c r="K18" s="58"/>
      <c r="L18" s="59">
        <f t="shared" ref="L18:L23" si="2">H18/D18</f>
        <v>0.17948717948717949</v>
      </c>
      <c r="M18" s="60"/>
      <c r="O18" s="48"/>
    </row>
    <row r="19" spans="1:20" x14ac:dyDescent="0.25">
      <c r="A19" s="4" t="s">
        <v>48</v>
      </c>
      <c r="B19" s="67">
        <v>3</v>
      </c>
      <c r="C19" s="68"/>
      <c r="D19" s="67">
        <f>26*3</f>
        <v>78</v>
      </c>
      <c r="E19" s="68"/>
      <c r="F19" s="55">
        <f t="shared" si="0"/>
        <v>74</v>
      </c>
      <c r="G19" s="55"/>
      <c r="H19" s="56">
        <v>4</v>
      </c>
      <c r="I19" s="57"/>
      <c r="J19" s="58">
        <f t="shared" si="1"/>
        <v>0.94871794871794868</v>
      </c>
      <c r="K19" s="58"/>
      <c r="L19" s="59">
        <f t="shared" si="2"/>
        <v>5.128205128205128E-2</v>
      </c>
      <c r="M19" s="60"/>
      <c r="O19" s="48"/>
    </row>
    <row r="20" spans="1:20" x14ac:dyDescent="0.25">
      <c r="A20" s="4" t="s">
        <v>10</v>
      </c>
      <c r="B20" s="67">
        <v>6</v>
      </c>
      <c r="C20" s="68"/>
      <c r="D20" s="67">
        <f>26*6</f>
        <v>156</v>
      </c>
      <c r="E20" s="68"/>
      <c r="F20" s="55">
        <f t="shared" si="0"/>
        <v>142</v>
      </c>
      <c r="G20" s="55"/>
      <c r="H20" s="56">
        <v>14</v>
      </c>
      <c r="I20" s="57"/>
      <c r="J20" s="58">
        <f t="shared" si="1"/>
        <v>0.91025641025641024</v>
      </c>
      <c r="K20" s="58"/>
      <c r="L20" s="59">
        <f t="shared" si="2"/>
        <v>8.9743589743589744E-2</v>
      </c>
      <c r="M20" s="60"/>
      <c r="O20" s="48"/>
      <c r="P20" s="44"/>
      <c r="Q20" s="44"/>
      <c r="R20" s="44"/>
      <c r="S20" s="44"/>
      <c r="T20" s="44"/>
    </row>
    <row r="21" spans="1:20" x14ac:dyDescent="0.25">
      <c r="A21" s="4" t="s">
        <v>39</v>
      </c>
      <c r="B21" s="67">
        <v>3</v>
      </c>
      <c r="C21" s="68"/>
      <c r="D21" s="67">
        <f>26*3</f>
        <v>78</v>
      </c>
      <c r="E21" s="68"/>
      <c r="F21" s="55">
        <f>D21-H21</f>
        <v>75</v>
      </c>
      <c r="G21" s="55"/>
      <c r="H21" s="56">
        <v>3</v>
      </c>
      <c r="I21" s="57"/>
      <c r="J21" s="58">
        <f t="shared" si="1"/>
        <v>0.96153846153846156</v>
      </c>
      <c r="K21" s="58"/>
      <c r="L21" s="59">
        <f t="shared" si="2"/>
        <v>3.8461538461538464E-2</v>
      </c>
      <c r="M21" s="60"/>
      <c r="O21" s="50"/>
    </row>
    <row r="22" spans="1:20" x14ac:dyDescent="0.25">
      <c r="A22" s="4" t="s">
        <v>11</v>
      </c>
      <c r="B22" s="67">
        <v>2</v>
      </c>
      <c r="C22" s="68"/>
      <c r="D22" s="67">
        <f>26*2</f>
        <v>52</v>
      </c>
      <c r="E22" s="68"/>
      <c r="F22" s="55">
        <f t="shared" ref="F22:F23" si="3">D22-H22</f>
        <v>37</v>
      </c>
      <c r="G22" s="55"/>
      <c r="H22" s="56">
        <v>15</v>
      </c>
      <c r="I22" s="57"/>
      <c r="J22" s="58">
        <f t="shared" si="1"/>
        <v>0.71153846153846156</v>
      </c>
      <c r="K22" s="58"/>
      <c r="L22" s="59">
        <f t="shared" si="2"/>
        <v>0.28846153846153844</v>
      </c>
      <c r="M22" s="60"/>
      <c r="O22" s="48"/>
    </row>
    <row r="23" spans="1:20" x14ac:dyDescent="0.25">
      <c r="A23" s="4" t="s">
        <v>12</v>
      </c>
      <c r="B23" s="67">
        <v>1</v>
      </c>
      <c r="C23" s="68"/>
      <c r="D23" s="67">
        <v>26</v>
      </c>
      <c r="E23" s="68"/>
      <c r="F23" s="55">
        <f t="shared" si="3"/>
        <v>16</v>
      </c>
      <c r="G23" s="55"/>
      <c r="H23" s="56">
        <v>10</v>
      </c>
      <c r="I23" s="57"/>
      <c r="J23" s="58">
        <f t="shared" si="1"/>
        <v>0.61538461538461542</v>
      </c>
      <c r="K23" s="58"/>
      <c r="L23" s="59">
        <f t="shared" si="2"/>
        <v>0.38461538461538464</v>
      </c>
      <c r="M23" s="60"/>
      <c r="O23" s="48"/>
    </row>
    <row r="24" spans="1:20" ht="15.75" thickBot="1" x14ac:dyDescent="0.3">
      <c r="A24" s="5"/>
      <c r="B24" s="6"/>
      <c r="C24" s="6"/>
      <c r="D24" s="7"/>
      <c r="E24" s="8"/>
      <c r="F24" s="6"/>
      <c r="G24" s="6"/>
      <c r="H24" s="7"/>
      <c r="I24" s="8"/>
      <c r="J24" s="9"/>
      <c r="K24" s="9"/>
      <c r="L24" s="10"/>
      <c r="M24" s="11"/>
      <c r="O24" s="48"/>
    </row>
    <row r="25" spans="1:20" x14ac:dyDescent="0.25">
      <c r="A25" s="3"/>
      <c r="B25" s="61"/>
      <c r="C25" s="63"/>
      <c r="D25" s="61"/>
      <c r="E25" s="63"/>
      <c r="F25" s="61"/>
      <c r="G25" s="63"/>
      <c r="H25" s="70"/>
      <c r="I25" s="71"/>
      <c r="J25" s="72"/>
      <c r="K25" s="73"/>
      <c r="L25" s="72"/>
      <c r="M25" s="74"/>
      <c r="O25" s="48"/>
    </row>
    <row r="26" spans="1:20" x14ac:dyDescent="0.25">
      <c r="A26" s="4" t="s">
        <v>6</v>
      </c>
      <c r="B26" s="67">
        <f>SUM(B18:C25)</f>
        <v>18</v>
      </c>
      <c r="C26" s="68"/>
      <c r="D26" s="67">
        <f>SUM(D18:E25)</f>
        <v>468</v>
      </c>
      <c r="E26" s="68"/>
      <c r="F26" s="67">
        <f>SUM(F18:G25)</f>
        <v>408</v>
      </c>
      <c r="G26" s="68"/>
      <c r="H26" s="67">
        <f>SUM(H18:I25)</f>
        <v>60</v>
      </c>
      <c r="I26" s="68"/>
      <c r="J26" s="59">
        <f>F26/D26</f>
        <v>0.87179487179487181</v>
      </c>
      <c r="K26" s="69"/>
      <c r="L26" s="59">
        <f>H26/D26</f>
        <v>0.12820512820512819</v>
      </c>
      <c r="M26" s="60"/>
      <c r="O26" s="48"/>
    </row>
    <row r="27" spans="1:20" ht="15.75" thickBot="1" x14ac:dyDescent="0.3">
      <c r="A27" s="12"/>
      <c r="B27" s="84"/>
      <c r="C27" s="85"/>
      <c r="D27" s="84"/>
      <c r="E27" s="85"/>
      <c r="F27" s="13"/>
      <c r="G27" s="14"/>
      <c r="H27" s="13"/>
      <c r="I27" s="14"/>
      <c r="J27" s="13"/>
      <c r="K27" s="14"/>
      <c r="L27" s="13"/>
      <c r="M27" s="15"/>
      <c r="O27" s="48"/>
    </row>
    <row r="28" spans="1:20" x14ac:dyDescent="0.25">
      <c r="B28" s="81"/>
      <c r="C28" s="81"/>
      <c r="D28" s="81"/>
      <c r="E28" s="81"/>
      <c r="O28" s="49"/>
    </row>
    <row r="29" spans="1:20" ht="15.75" thickBot="1" x14ac:dyDescent="0.3"/>
    <row r="30" spans="1:20" ht="15.75" thickBot="1" x14ac:dyDescent="0.3">
      <c r="A30" s="25" t="s">
        <v>13</v>
      </c>
      <c r="B30" s="16"/>
      <c r="C30" s="82"/>
      <c r="D30" s="82"/>
      <c r="E30" s="17">
        <f>SUM(H18:I23)</f>
        <v>60</v>
      </c>
      <c r="F30" s="18"/>
      <c r="J30" s="26" t="s">
        <v>14</v>
      </c>
      <c r="K30" s="27">
        <f>L26</f>
        <v>0.12820512820512819</v>
      </c>
      <c r="L30" s="39" t="s">
        <v>15</v>
      </c>
      <c r="M30" s="19"/>
    </row>
    <row r="31" spans="1:20" x14ac:dyDescent="0.25">
      <c r="A31" s="19"/>
      <c r="C31" s="81" t="s">
        <v>16</v>
      </c>
      <c r="D31" s="81"/>
      <c r="E31" s="20">
        <v>40</v>
      </c>
      <c r="J31" s="38" t="s">
        <v>16</v>
      </c>
      <c r="K31" s="24"/>
      <c r="L31" s="40">
        <f>E31/D26</f>
        <v>8.5470085470085472E-2</v>
      </c>
      <c r="M31" s="19"/>
    </row>
    <row r="32" spans="1:20" x14ac:dyDescent="0.25">
      <c r="A32" s="19"/>
      <c r="C32" s="81" t="s">
        <v>17</v>
      </c>
      <c r="D32" s="81"/>
      <c r="E32" s="20">
        <v>8</v>
      </c>
      <c r="J32" s="41" t="s">
        <v>17</v>
      </c>
      <c r="K32" s="28"/>
      <c r="L32" s="42">
        <f>E32/D26</f>
        <v>1.7094017094017096E-2</v>
      </c>
      <c r="M32" s="19"/>
    </row>
    <row r="33" spans="1:13" ht="15.75" thickBot="1" x14ac:dyDescent="0.3">
      <c r="A33" s="22"/>
      <c r="B33" s="23"/>
      <c r="C33" s="83" t="s">
        <v>18</v>
      </c>
      <c r="D33" s="83"/>
      <c r="E33" s="15">
        <f>E30-E31-E32</f>
        <v>12</v>
      </c>
      <c r="J33" s="22" t="s">
        <v>19</v>
      </c>
      <c r="K33" s="23"/>
      <c r="L33" s="43">
        <f>E33/D26</f>
        <v>2.564102564102564E-2</v>
      </c>
      <c r="M33" s="19"/>
    </row>
    <row r="34" spans="1:13" x14ac:dyDescent="0.25">
      <c r="K34" s="21"/>
    </row>
    <row r="35" spans="1:13" ht="15.75" thickBot="1" x14ac:dyDescent="0.3"/>
    <row r="36" spans="1:13" x14ac:dyDescent="0.25">
      <c r="A36" s="29" t="s">
        <v>24</v>
      </c>
      <c r="B36" s="30"/>
      <c r="C36" s="30"/>
      <c r="D36" s="30"/>
      <c r="E36" s="30"/>
      <c r="F36" s="30"/>
      <c r="G36" s="30"/>
      <c r="H36" s="30"/>
      <c r="I36" s="30"/>
      <c r="J36" s="19"/>
    </row>
    <row r="37" spans="1:13" ht="15.75" thickBot="1" x14ac:dyDescent="0.3">
      <c r="A37" s="31" t="s">
        <v>23</v>
      </c>
      <c r="B37" s="32"/>
      <c r="C37" s="32"/>
      <c r="D37" s="32"/>
      <c r="E37" s="32"/>
      <c r="F37" s="32"/>
      <c r="G37" s="32"/>
      <c r="H37" s="32"/>
      <c r="I37" s="32"/>
      <c r="J37" s="19"/>
    </row>
  </sheetData>
  <mergeCells count="69">
    <mergeCell ref="A15:A16"/>
    <mergeCell ref="B15:C16"/>
    <mergeCell ref="D15:E16"/>
    <mergeCell ref="F15:G16"/>
    <mergeCell ref="H15:I16"/>
    <mergeCell ref="L15:M16"/>
    <mergeCell ref="B17:C17"/>
    <mergeCell ref="D17:E17"/>
    <mergeCell ref="F17:G17"/>
    <mergeCell ref="H17:I17"/>
    <mergeCell ref="J17:K17"/>
    <mergeCell ref="L17:M17"/>
    <mergeCell ref="J15:K16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21:M21"/>
    <mergeCell ref="B20:C20"/>
    <mergeCell ref="D20:E20"/>
    <mergeCell ref="F20:G20"/>
    <mergeCell ref="H20:I20"/>
    <mergeCell ref="J20:K20"/>
    <mergeCell ref="L20:M20"/>
    <mergeCell ref="B21:C21"/>
    <mergeCell ref="D21:E21"/>
    <mergeCell ref="F21:G21"/>
    <mergeCell ref="H21:I21"/>
    <mergeCell ref="J21:K21"/>
    <mergeCell ref="L23:M23"/>
    <mergeCell ref="B22:C22"/>
    <mergeCell ref="D22:E22"/>
    <mergeCell ref="F22:G22"/>
    <mergeCell ref="H22:I22"/>
    <mergeCell ref="J22:K22"/>
    <mergeCell ref="L22:M22"/>
    <mergeCell ref="B23:C23"/>
    <mergeCell ref="D23:E23"/>
    <mergeCell ref="F23:G23"/>
    <mergeCell ref="H23:I23"/>
    <mergeCell ref="J23:K23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C32:D32"/>
    <mergeCell ref="C33:D33"/>
    <mergeCell ref="B27:C27"/>
    <mergeCell ref="D27:E27"/>
    <mergeCell ref="B28:C28"/>
    <mergeCell ref="D28:E28"/>
    <mergeCell ref="C30:D30"/>
    <mergeCell ref="C31:D3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35BAF-493F-425E-8CEA-33EF72B81623}">
  <dimension ref="A2:T37"/>
  <sheetViews>
    <sheetView workbookViewId="0">
      <selection activeCell="A23" sqref="A23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32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6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 t="s">
        <v>46</v>
      </c>
    </row>
    <row r="17" spans="1:20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 t="s">
        <v>47</v>
      </c>
    </row>
    <row r="18" spans="1:20" x14ac:dyDescent="0.25">
      <c r="A18" s="4" t="s">
        <v>8</v>
      </c>
      <c r="B18" s="67">
        <v>3</v>
      </c>
      <c r="C18" s="68"/>
      <c r="D18" s="67">
        <f>24*3</f>
        <v>72</v>
      </c>
      <c r="E18" s="68"/>
      <c r="F18" s="55">
        <f t="shared" ref="F18:F20" si="0">D18-H18</f>
        <v>59</v>
      </c>
      <c r="G18" s="55"/>
      <c r="H18" s="56">
        <v>13</v>
      </c>
      <c r="I18" s="57"/>
      <c r="J18" s="58">
        <f t="shared" ref="J18:J23" si="1">F18/D18</f>
        <v>0.81944444444444442</v>
      </c>
      <c r="K18" s="58"/>
      <c r="L18" s="59">
        <f t="shared" ref="L18:L23" si="2">H18/D18</f>
        <v>0.18055555555555555</v>
      </c>
      <c r="M18" s="60"/>
      <c r="O18" s="48"/>
    </row>
    <row r="19" spans="1:20" x14ac:dyDescent="0.25">
      <c r="A19" s="4" t="s">
        <v>48</v>
      </c>
      <c r="B19" s="67">
        <v>3</v>
      </c>
      <c r="C19" s="68"/>
      <c r="D19" s="67">
        <f>24*3</f>
        <v>72</v>
      </c>
      <c r="E19" s="68"/>
      <c r="F19" s="55">
        <f t="shared" si="0"/>
        <v>64</v>
      </c>
      <c r="G19" s="55"/>
      <c r="H19" s="56">
        <v>8</v>
      </c>
      <c r="I19" s="57"/>
      <c r="J19" s="58">
        <f t="shared" si="1"/>
        <v>0.88888888888888884</v>
      </c>
      <c r="K19" s="58"/>
      <c r="L19" s="59">
        <f t="shared" si="2"/>
        <v>0.1111111111111111</v>
      </c>
      <c r="M19" s="60"/>
      <c r="O19" s="48"/>
    </row>
    <row r="20" spans="1:20" x14ac:dyDescent="0.25">
      <c r="A20" s="4" t="s">
        <v>10</v>
      </c>
      <c r="B20" s="67">
        <v>6</v>
      </c>
      <c r="C20" s="68"/>
      <c r="D20" s="67">
        <f>24*6</f>
        <v>144</v>
      </c>
      <c r="E20" s="68"/>
      <c r="F20" s="55">
        <f t="shared" si="0"/>
        <v>137</v>
      </c>
      <c r="G20" s="55"/>
      <c r="H20" s="56">
        <v>7</v>
      </c>
      <c r="I20" s="57"/>
      <c r="J20" s="58">
        <f t="shared" si="1"/>
        <v>0.95138888888888884</v>
      </c>
      <c r="K20" s="58"/>
      <c r="L20" s="59">
        <f t="shared" si="2"/>
        <v>4.8611111111111112E-2</v>
      </c>
      <c r="M20" s="60"/>
      <c r="O20" s="48"/>
      <c r="P20" s="44"/>
      <c r="Q20" s="44"/>
      <c r="R20" s="44"/>
      <c r="S20" s="44"/>
      <c r="T20" s="44"/>
    </row>
    <row r="21" spans="1:20" x14ac:dyDescent="0.25">
      <c r="A21" s="4" t="s">
        <v>39</v>
      </c>
      <c r="B21" s="67">
        <v>3</v>
      </c>
      <c r="C21" s="68"/>
      <c r="D21" s="67">
        <f>24*3</f>
        <v>72</v>
      </c>
      <c r="E21" s="68"/>
      <c r="F21" s="55">
        <f>D21-H21</f>
        <v>61</v>
      </c>
      <c r="G21" s="55"/>
      <c r="H21" s="56">
        <v>11</v>
      </c>
      <c r="I21" s="57"/>
      <c r="J21" s="58">
        <f t="shared" si="1"/>
        <v>0.84722222222222221</v>
      </c>
      <c r="K21" s="58"/>
      <c r="L21" s="59">
        <f t="shared" si="2"/>
        <v>0.15277777777777779</v>
      </c>
      <c r="M21" s="60"/>
      <c r="O21" s="50"/>
    </row>
    <row r="22" spans="1:20" x14ac:dyDescent="0.25">
      <c r="A22" s="4" t="s">
        <v>11</v>
      </c>
      <c r="B22" s="67">
        <v>2</v>
      </c>
      <c r="C22" s="68"/>
      <c r="D22" s="67">
        <f>24*2</f>
        <v>48</v>
      </c>
      <c r="E22" s="68"/>
      <c r="F22" s="55">
        <f t="shared" ref="F22:F23" si="3">D22-H22</f>
        <v>44</v>
      </c>
      <c r="G22" s="55"/>
      <c r="H22" s="56">
        <v>4</v>
      </c>
      <c r="I22" s="57"/>
      <c r="J22" s="58">
        <f t="shared" si="1"/>
        <v>0.91666666666666663</v>
      </c>
      <c r="K22" s="58"/>
      <c r="L22" s="59">
        <f t="shared" si="2"/>
        <v>8.3333333333333329E-2</v>
      </c>
      <c r="M22" s="60"/>
      <c r="O22" s="48"/>
    </row>
    <row r="23" spans="1:20" x14ac:dyDescent="0.25">
      <c r="A23" s="4" t="s">
        <v>12</v>
      </c>
      <c r="B23" s="67">
        <v>1</v>
      </c>
      <c r="C23" s="68"/>
      <c r="D23" s="67">
        <v>24</v>
      </c>
      <c r="E23" s="68"/>
      <c r="F23" s="55">
        <f t="shared" si="3"/>
        <v>20</v>
      </c>
      <c r="G23" s="55"/>
      <c r="H23" s="56">
        <v>4</v>
      </c>
      <c r="I23" s="57"/>
      <c r="J23" s="58">
        <f t="shared" si="1"/>
        <v>0.83333333333333337</v>
      </c>
      <c r="K23" s="58"/>
      <c r="L23" s="59">
        <f t="shared" si="2"/>
        <v>0.16666666666666666</v>
      </c>
      <c r="M23" s="60"/>
      <c r="O23" s="48"/>
    </row>
    <row r="24" spans="1:20" ht="15.75" thickBot="1" x14ac:dyDescent="0.3">
      <c r="A24" s="5"/>
      <c r="B24" s="6"/>
      <c r="C24" s="6"/>
      <c r="D24" s="7"/>
      <c r="E24" s="8"/>
      <c r="F24" s="6"/>
      <c r="G24" s="6"/>
      <c r="H24" s="7"/>
      <c r="I24" s="8"/>
      <c r="J24" s="9"/>
      <c r="K24" s="9"/>
      <c r="L24" s="10"/>
      <c r="M24" s="11"/>
      <c r="O24" s="48"/>
    </row>
    <row r="25" spans="1:20" x14ac:dyDescent="0.25">
      <c r="A25" s="3"/>
      <c r="B25" s="61"/>
      <c r="C25" s="63"/>
      <c r="D25" s="61"/>
      <c r="E25" s="63"/>
      <c r="F25" s="61"/>
      <c r="G25" s="63"/>
      <c r="H25" s="70"/>
      <c r="I25" s="71"/>
      <c r="J25" s="72"/>
      <c r="K25" s="73"/>
      <c r="L25" s="72"/>
      <c r="M25" s="74"/>
      <c r="O25" s="48"/>
    </row>
    <row r="26" spans="1:20" x14ac:dyDescent="0.25">
      <c r="A26" s="4" t="s">
        <v>6</v>
      </c>
      <c r="B26" s="67">
        <f>SUM(B18:C25)</f>
        <v>18</v>
      </c>
      <c r="C26" s="68"/>
      <c r="D26" s="67">
        <f>SUM(D18:E25)</f>
        <v>432</v>
      </c>
      <c r="E26" s="68"/>
      <c r="F26" s="67">
        <f>SUM(F18:G25)</f>
        <v>385</v>
      </c>
      <c r="G26" s="68"/>
      <c r="H26" s="67">
        <f>SUM(H18:I25)</f>
        <v>47</v>
      </c>
      <c r="I26" s="68"/>
      <c r="J26" s="59">
        <f>F26/D26</f>
        <v>0.89120370370370372</v>
      </c>
      <c r="K26" s="69"/>
      <c r="L26" s="59">
        <f>H26/D26</f>
        <v>0.10879629629629629</v>
      </c>
      <c r="M26" s="60"/>
      <c r="O26" s="48"/>
    </row>
    <row r="27" spans="1:20" ht="15.75" thickBot="1" x14ac:dyDescent="0.3">
      <c r="A27" s="12"/>
      <c r="B27" s="84"/>
      <c r="C27" s="85"/>
      <c r="D27" s="84"/>
      <c r="E27" s="85"/>
      <c r="F27" s="13"/>
      <c r="G27" s="14"/>
      <c r="H27" s="13"/>
      <c r="I27" s="14"/>
      <c r="J27" s="13"/>
      <c r="K27" s="14"/>
      <c r="L27" s="13"/>
      <c r="M27" s="15"/>
      <c r="O27" s="48"/>
    </row>
    <row r="28" spans="1:20" x14ac:dyDescent="0.25">
      <c r="B28" s="81"/>
      <c r="C28" s="81"/>
      <c r="D28" s="81"/>
      <c r="E28" s="81"/>
      <c r="O28" s="49"/>
    </row>
    <row r="29" spans="1:20" ht="15.75" thickBot="1" x14ac:dyDescent="0.3"/>
    <row r="30" spans="1:20" ht="15.75" thickBot="1" x14ac:dyDescent="0.3">
      <c r="A30" s="25" t="s">
        <v>13</v>
      </c>
      <c r="B30" s="16"/>
      <c r="C30" s="82"/>
      <c r="D30" s="82"/>
      <c r="E30" s="17">
        <f>SUM(H18:I23)</f>
        <v>47</v>
      </c>
      <c r="F30" s="18"/>
      <c r="J30" s="26" t="s">
        <v>14</v>
      </c>
      <c r="K30" s="27">
        <f>L26</f>
        <v>0.10879629629629629</v>
      </c>
      <c r="L30" s="39" t="s">
        <v>15</v>
      </c>
      <c r="M30" s="19"/>
    </row>
    <row r="31" spans="1:20" x14ac:dyDescent="0.25">
      <c r="A31" s="19"/>
      <c r="C31" s="81" t="s">
        <v>16</v>
      </c>
      <c r="D31" s="81"/>
      <c r="E31" s="20">
        <v>41</v>
      </c>
      <c r="J31" s="38" t="s">
        <v>16</v>
      </c>
      <c r="K31" s="24"/>
      <c r="L31" s="40">
        <f>E31/D26</f>
        <v>9.4907407407407413E-2</v>
      </c>
      <c r="M31" s="19"/>
    </row>
    <row r="32" spans="1:20" x14ac:dyDescent="0.25">
      <c r="A32" s="19"/>
      <c r="C32" s="81" t="s">
        <v>17</v>
      </c>
      <c r="D32" s="81"/>
      <c r="E32" s="20">
        <v>0</v>
      </c>
      <c r="J32" s="41" t="s">
        <v>17</v>
      </c>
      <c r="K32" s="28"/>
      <c r="L32" s="42">
        <f>E32/D26</f>
        <v>0</v>
      </c>
      <c r="M32" s="19"/>
    </row>
    <row r="33" spans="1:13" ht="15.75" thickBot="1" x14ac:dyDescent="0.3">
      <c r="A33" s="22"/>
      <c r="B33" s="23"/>
      <c r="C33" s="83" t="s">
        <v>18</v>
      </c>
      <c r="D33" s="83"/>
      <c r="E33" s="15">
        <f>E30-E31-E32</f>
        <v>6</v>
      </c>
      <c r="J33" s="22" t="s">
        <v>19</v>
      </c>
      <c r="K33" s="23"/>
      <c r="L33" s="43">
        <f>E33/D26</f>
        <v>1.3888888888888888E-2</v>
      </c>
      <c r="M33" s="19"/>
    </row>
    <row r="34" spans="1:13" x14ac:dyDescent="0.25">
      <c r="K34" s="21"/>
    </row>
    <row r="35" spans="1:13" ht="15.75" thickBot="1" x14ac:dyDescent="0.3"/>
    <row r="36" spans="1:13" x14ac:dyDescent="0.25">
      <c r="A36" s="29" t="s">
        <v>24</v>
      </c>
      <c r="B36" s="30"/>
      <c r="C36" s="30"/>
      <c r="D36" s="30"/>
      <c r="E36" s="30"/>
      <c r="F36" s="30"/>
      <c r="G36" s="30"/>
      <c r="H36" s="30"/>
      <c r="I36" s="30"/>
      <c r="J36" s="19"/>
    </row>
    <row r="37" spans="1:13" ht="15.75" thickBot="1" x14ac:dyDescent="0.3">
      <c r="A37" s="31" t="s">
        <v>23</v>
      </c>
      <c r="B37" s="32"/>
      <c r="C37" s="32"/>
      <c r="D37" s="32"/>
      <c r="E37" s="32"/>
      <c r="F37" s="32"/>
      <c r="G37" s="32"/>
      <c r="H37" s="32"/>
      <c r="I37" s="32"/>
      <c r="J37" s="19"/>
    </row>
  </sheetData>
  <mergeCells count="69">
    <mergeCell ref="C32:D32"/>
    <mergeCell ref="C33:D33"/>
    <mergeCell ref="B27:C27"/>
    <mergeCell ref="D27:E27"/>
    <mergeCell ref="B28:C28"/>
    <mergeCell ref="D28:E28"/>
    <mergeCell ref="C30:D30"/>
    <mergeCell ref="C31:D31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3:M23"/>
    <mergeCell ref="B22:C22"/>
    <mergeCell ref="D22:E22"/>
    <mergeCell ref="F22:G22"/>
    <mergeCell ref="H22:I22"/>
    <mergeCell ref="J22:K22"/>
    <mergeCell ref="L22:M22"/>
    <mergeCell ref="B23:C23"/>
    <mergeCell ref="D23:E23"/>
    <mergeCell ref="F23:G23"/>
    <mergeCell ref="H23:I23"/>
    <mergeCell ref="J23:K23"/>
    <mergeCell ref="L21:M21"/>
    <mergeCell ref="B20:C20"/>
    <mergeCell ref="D20:E20"/>
    <mergeCell ref="F20:G20"/>
    <mergeCell ref="H20:I20"/>
    <mergeCell ref="J20:K20"/>
    <mergeCell ref="L20:M20"/>
    <mergeCell ref="B21:C21"/>
    <mergeCell ref="D21:E21"/>
    <mergeCell ref="F21:G21"/>
    <mergeCell ref="H21:I21"/>
    <mergeCell ref="J21:K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5:M16"/>
    <mergeCell ref="B17:C17"/>
    <mergeCell ref="D17:E17"/>
    <mergeCell ref="F17:G17"/>
    <mergeCell ref="H17:I17"/>
    <mergeCell ref="J17:K17"/>
    <mergeCell ref="L17:M17"/>
    <mergeCell ref="J15:K16"/>
    <mergeCell ref="A15:A16"/>
    <mergeCell ref="B15:C16"/>
    <mergeCell ref="D15:E16"/>
    <mergeCell ref="F15:G16"/>
    <mergeCell ref="H15:I1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647AC-D860-43BA-896A-952880298D0C}">
  <dimension ref="A2:T37"/>
  <sheetViews>
    <sheetView workbookViewId="0">
      <selection activeCell="A23" sqref="A23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33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6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/>
    </row>
    <row r="17" spans="1:20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/>
    </row>
    <row r="18" spans="1:20" x14ac:dyDescent="0.25">
      <c r="A18" s="4" t="s">
        <v>8</v>
      </c>
      <c r="B18" s="67">
        <v>3</v>
      </c>
      <c r="C18" s="68"/>
      <c r="D18" s="67">
        <f>27*3</f>
        <v>81</v>
      </c>
      <c r="E18" s="68"/>
      <c r="F18" s="55">
        <f t="shared" ref="F18:F20" si="0">D18-H18</f>
        <v>67</v>
      </c>
      <c r="G18" s="55"/>
      <c r="H18" s="56">
        <v>14</v>
      </c>
      <c r="I18" s="57"/>
      <c r="J18" s="58">
        <f t="shared" ref="J18:J23" si="1">F18/D18</f>
        <v>0.8271604938271605</v>
      </c>
      <c r="K18" s="58"/>
      <c r="L18" s="59">
        <f t="shared" ref="L18:L23" si="2">H18/D18</f>
        <v>0.1728395061728395</v>
      </c>
      <c r="M18" s="60"/>
      <c r="O18" s="48"/>
    </row>
    <row r="19" spans="1:20" x14ac:dyDescent="0.25">
      <c r="A19" s="4" t="s">
        <v>48</v>
      </c>
      <c r="B19" s="67">
        <v>3</v>
      </c>
      <c r="C19" s="68"/>
      <c r="D19" s="67">
        <f>27*3</f>
        <v>81</v>
      </c>
      <c r="E19" s="68"/>
      <c r="F19" s="55">
        <f t="shared" si="0"/>
        <v>65</v>
      </c>
      <c r="G19" s="55"/>
      <c r="H19" s="56">
        <v>16</v>
      </c>
      <c r="I19" s="57"/>
      <c r="J19" s="58">
        <f t="shared" si="1"/>
        <v>0.80246913580246915</v>
      </c>
      <c r="K19" s="58"/>
      <c r="L19" s="59">
        <f t="shared" si="2"/>
        <v>0.19753086419753085</v>
      </c>
      <c r="M19" s="60"/>
      <c r="O19" s="48"/>
    </row>
    <row r="20" spans="1:20" x14ac:dyDescent="0.25">
      <c r="A20" s="4" t="s">
        <v>10</v>
      </c>
      <c r="B20" s="67">
        <v>5</v>
      </c>
      <c r="C20" s="68"/>
      <c r="D20" s="67">
        <f>27*5</f>
        <v>135</v>
      </c>
      <c r="E20" s="68"/>
      <c r="F20" s="55">
        <f t="shared" si="0"/>
        <v>123</v>
      </c>
      <c r="G20" s="55"/>
      <c r="H20" s="56">
        <v>12</v>
      </c>
      <c r="I20" s="57"/>
      <c r="J20" s="58">
        <f t="shared" si="1"/>
        <v>0.91111111111111109</v>
      </c>
      <c r="K20" s="58"/>
      <c r="L20" s="59">
        <f t="shared" si="2"/>
        <v>8.8888888888888892E-2</v>
      </c>
      <c r="M20" s="60"/>
      <c r="O20" s="48"/>
      <c r="P20" s="44"/>
      <c r="Q20" s="44"/>
      <c r="R20" s="44"/>
      <c r="S20" s="44"/>
      <c r="T20" s="44"/>
    </row>
    <row r="21" spans="1:20" x14ac:dyDescent="0.25">
      <c r="A21" s="4" t="s">
        <v>39</v>
      </c>
      <c r="B21" s="67">
        <v>3</v>
      </c>
      <c r="C21" s="68"/>
      <c r="D21" s="67">
        <f>27*3</f>
        <v>81</v>
      </c>
      <c r="E21" s="68"/>
      <c r="F21" s="55">
        <f>D21-H21</f>
        <v>72</v>
      </c>
      <c r="G21" s="55"/>
      <c r="H21" s="56">
        <v>9</v>
      </c>
      <c r="I21" s="57"/>
      <c r="J21" s="58">
        <f t="shared" si="1"/>
        <v>0.88888888888888884</v>
      </c>
      <c r="K21" s="58"/>
      <c r="L21" s="59">
        <f t="shared" si="2"/>
        <v>0.1111111111111111</v>
      </c>
      <c r="M21" s="60"/>
      <c r="O21" s="50"/>
    </row>
    <row r="22" spans="1:20" x14ac:dyDescent="0.25">
      <c r="A22" s="4" t="s">
        <v>11</v>
      </c>
      <c r="B22" s="67">
        <v>2</v>
      </c>
      <c r="C22" s="68"/>
      <c r="D22" s="56">
        <f>27*2</f>
        <v>54</v>
      </c>
      <c r="E22" s="57"/>
      <c r="F22" s="55">
        <f t="shared" ref="F22:F23" si="3">D22-H22</f>
        <v>44</v>
      </c>
      <c r="G22" s="55"/>
      <c r="H22" s="56">
        <v>10</v>
      </c>
      <c r="I22" s="57"/>
      <c r="J22" s="58">
        <f t="shared" si="1"/>
        <v>0.81481481481481477</v>
      </c>
      <c r="K22" s="58"/>
      <c r="L22" s="59">
        <f t="shared" si="2"/>
        <v>0.18518518518518517</v>
      </c>
      <c r="M22" s="60"/>
      <c r="O22" s="48"/>
    </row>
    <row r="23" spans="1:20" x14ac:dyDescent="0.25">
      <c r="A23" s="4" t="s">
        <v>12</v>
      </c>
      <c r="B23" s="67">
        <v>1</v>
      </c>
      <c r="C23" s="68"/>
      <c r="D23" s="67">
        <v>27</v>
      </c>
      <c r="E23" s="68"/>
      <c r="F23" s="55">
        <f t="shared" si="3"/>
        <v>22</v>
      </c>
      <c r="G23" s="55"/>
      <c r="H23" s="56">
        <v>5</v>
      </c>
      <c r="I23" s="57"/>
      <c r="J23" s="58">
        <f t="shared" si="1"/>
        <v>0.81481481481481477</v>
      </c>
      <c r="K23" s="58"/>
      <c r="L23" s="59">
        <f t="shared" si="2"/>
        <v>0.18518518518518517</v>
      </c>
      <c r="M23" s="60"/>
      <c r="O23" s="48"/>
    </row>
    <row r="24" spans="1:20" ht="15.75" thickBot="1" x14ac:dyDescent="0.3">
      <c r="A24" s="5"/>
      <c r="B24" s="6"/>
      <c r="C24" s="6"/>
      <c r="D24" s="7"/>
      <c r="E24" s="8"/>
      <c r="F24" s="6"/>
      <c r="G24" s="6"/>
      <c r="H24" s="7"/>
      <c r="I24" s="8"/>
      <c r="J24" s="9"/>
      <c r="K24" s="9"/>
      <c r="L24" s="10"/>
      <c r="M24" s="11"/>
      <c r="O24" s="48"/>
    </row>
    <row r="25" spans="1:20" x14ac:dyDescent="0.25">
      <c r="A25" s="3"/>
      <c r="B25" s="61"/>
      <c r="C25" s="63"/>
      <c r="D25" s="61"/>
      <c r="E25" s="63"/>
      <c r="F25" s="61"/>
      <c r="G25" s="63"/>
      <c r="H25" s="70"/>
      <c r="I25" s="71"/>
      <c r="J25" s="72"/>
      <c r="K25" s="73"/>
      <c r="L25" s="72"/>
      <c r="M25" s="74"/>
      <c r="O25" s="48"/>
    </row>
    <row r="26" spans="1:20" x14ac:dyDescent="0.25">
      <c r="A26" s="4" t="s">
        <v>6</v>
      </c>
      <c r="B26" s="67">
        <f>SUM(B18:C25)</f>
        <v>17</v>
      </c>
      <c r="C26" s="68"/>
      <c r="D26" s="67">
        <f>SUM(D18:E25)</f>
        <v>459</v>
      </c>
      <c r="E26" s="68"/>
      <c r="F26" s="67">
        <f>SUM(F18:G25)</f>
        <v>393</v>
      </c>
      <c r="G26" s="68"/>
      <c r="H26" s="67">
        <f>SUM(H18:I25)</f>
        <v>66</v>
      </c>
      <c r="I26" s="68"/>
      <c r="J26" s="59">
        <f>F26/D26</f>
        <v>0.85620915032679734</v>
      </c>
      <c r="K26" s="69"/>
      <c r="L26" s="59">
        <f>H26/D26</f>
        <v>0.1437908496732026</v>
      </c>
      <c r="M26" s="60"/>
      <c r="O26" s="48"/>
    </row>
    <row r="27" spans="1:20" ht="15.75" thickBot="1" x14ac:dyDescent="0.3">
      <c r="A27" s="12"/>
      <c r="B27" s="84"/>
      <c r="C27" s="85"/>
      <c r="D27" s="84"/>
      <c r="E27" s="85"/>
      <c r="F27" s="13"/>
      <c r="G27" s="14"/>
      <c r="H27" s="13"/>
      <c r="I27" s="14"/>
      <c r="J27" s="13"/>
      <c r="K27" s="14"/>
      <c r="L27" s="13"/>
      <c r="M27" s="15"/>
      <c r="O27" s="48"/>
    </row>
    <row r="28" spans="1:20" x14ac:dyDescent="0.25">
      <c r="B28" s="81"/>
      <c r="C28" s="81"/>
      <c r="D28" s="81"/>
      <c r="E28" s="81"/>
      <c r="O28" s="49"/>
    </row>
    <row r="29" spans="1:20" ht="15.75" thickBot="1" x14ac:dyDescent="0.3"/>
    <row r="30" spans="1:20" ht="15.75" thickBot="1" x14ac:dyDescent="0.3">
      <c r="A30" s="25" t="s">
        <v>13</v>
      </c>
      <c r="B30" s="16"/>
      <c r="C30" s="82"/>
      <c r="D30" s="82"/>
      <c r="E30" s="17">
        <f>SUM(H18:I23)</f>
        <v>66</v>
      </c>
      <c r="F30" s="18"/>
      <c r="J30" s="26" t="s">
        <v>14</v>
      </c>
      <c r="K30" s="27">
        <f>L26</f>
        <v>0.1437908496732026</v>
      </c>
      <c r="L30" s="39" t="s">
        <v>15</v>
      </c>
      <c r="M30" s="19"/>
    </row>
    <row r="31" spans="1:20" x14ac:dyDescent="0.25">
      <c r="A31" s="19"/>
      <c r="C31" s="81" t="s">
        <v>16</v>
      </c>
      <c r="D31" s="81"/>
      <c r="E31" s="20">
        <v>57</v>
      </c>
      <c r="J31" s="38" t="s">
        <v>16</v>
      </c>
      <c r="K31" s="24"/>
      <c r="L31" s="40">
        <f>E31/D26</f>
        <v>0.12418300653594772</v>
      </c>
      <c r="M31" s="19"/>
    </row>
    <row r="32" spans="1:20" x14ac:dyDescent="0.25">
      <c r="A32" s="19"/>
      <c r="C32" s="81" t="s">
        <v>17</v>
      </c>
      <c r="D32" s="81"/>
      <c r="E32" s="20">
        <v>0</v>
      </c>
      <c r="J32" s="41" t="s">
        <v>17</v>
      </c>
      <c r="K32" s="28"/>
      <c r="L32" s="42">
        <f>E32/D26</f>
        <v>0</v>
      </c>
      <c r="M32" s="19"/>
    </row>
    <row r="33" spans="1:13" ht="15.75" thickBot="1" x14ac:dyDescent="0.3">
      <c r="A33" s="22"/>
      <c r="B33" s="23"/>
      <c r="C33" s="83" t="s">
        <v>18</v>
      </c>
      <c r="D33" s="83"/>
      <c r="E33" s="15">
        <f>E30-E31-E32</f>
        <v>9</v>
      </c>
      <c r="J33" s="22" t="s">
        <v>19</v>
      </c>
      <c r="K33" s="23"/>
      <c r="L33" s="43">
        <f>E33/D26</f>
        <v>1.9607843137254902E-2</v>
      </c>
      <c r="M33" s="19"/>
    </row>
    <row r="34" spans="1:13" x14ac:dyDescent="0.25">
      <c r="K34" s="21"/>
    </row>
    <row r="35" spans="1:13" ht="15.75" thickBot="1" x14ac:dyDescent="0.3"/>
    <row r="36" spans="1:13" x14ac:dyDescent="0.25">
      <c r="A36" s="29" t="s">
        <v>24</v>
      </c>
      <c r="B36" s="30"/>
      <c r="C36" s="30"/>
      <c r="D36" s="30"/>
      <c r="E36" s="30"/>
      <c r="F36" s="30"/>
      <c r="G36" s="30"/>
      <c r="H36" s="30"/>
      <c r="I36" s="30"/>
      <c r="J36" s="19"/>
    </row>
    <row r="37" spans="1:13" ht="15.75" thickBot="1" x14ac:dyDescent="0.3">
      <c r="A37" s="31" t="s">
        <v>23</v>
      </c>
      <c r="B37" s="32"/>
      <c r="C37" s="32"/>
      <c r="D37" s="32"/>
      <c r="E37" s="32"/>
      <c r="F37" s="32"/>
      <c r="G37" s="32"/>
      <c r="H37" s="32"/>
      <c r="I37" s="32"/>
      <c r="J37" s="19"/>
    </row>
  </sheetData>
  <mergeCells count="69">
    <mergeCell ref="C32:D32"/>
    <mergeCell ref="C33:D33"/>
    <mergeCell ref="B27:C27"/>
    <mergeCell ref="D27:E27"/>
    <mergeCell ref="B28:C28"/>
    <mergeCell ref="D28:E28"/>
    <mergeCell ref="C30:D30"/>
    <mergeCell ref="C31:D31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3:M23"/>
    <mergeCell ref="B22:C22"/>
    <mergeCell ref="D22:E22"/>
    <mergeCell ref="F22:G22"/>
    <mergeCell ref="H22:I22"/>
    <mergeCell ref="J22:K22"/>
    <mergeCell ref="L22:M22"/>
    <mergeCell ref="B23:C23"/>
    <mergeCell ref="D23:E23"/>
    <mergeCell ref="F23:G23"/>
    <mergeCell ref="H23:I23"/>
    <mergeCell ref="J23:K23"/>
    <mergeCell ref="L21:M21"/>
    <mergeCell ref="B20:C20"/>
    <mergeCell ref="D20:E20"/>
    <mergeCell ref="F20:G20"/>
    <mergeCell ref="H20:I20"/>
    <mergeCell ref="J20:K20"/>
    <mergeCell ref="L20:M20"/>
    <mergeCell ref="B21:C21"/>
    <mergeCell ref="D21:E21"/>
    <mergeCell ref="F21:G21"/>
    <mergeCell ref="H21:I21"/>
    <mergeCell ref="J21:K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5:M16"/>
    <mergeCell ref="B17:C17"/>
    <mergeCell ref="D17:E17"/>
    <mergeCell ref="F17:G17"/>
    <mergeCell ref="H17:I17"/>
    <mergeCell ref="J17:K17"/>
    <mergeCell ref="L17:M17"/>
    <mergeCell ref="J15:K16"/>
    <mergeCell ref="A15:A16"/>
    <mergeCell ref="B15:C16"/>
    <mergeCell ref="D15:E16"/>
    <mergeCell ref="F15:G16"/>
    <mergeCell ref="H15:I1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05864-FCAD-47B3-B86E-FE22C6AC852E}">
  <dimension ref="A2:T37"/>
  <sheetViews>
    <sheetView workbookViewId="0">
      <selection activeCell="A23" sqref="A23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34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6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/>
    </row>
    <row r="17" spans="1:20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/>
    </row>
    <row r="18" spans="1:20" x14ac:dyDescent="0.25">
      <c r="A18" s="4" t="s">
        <v>8</v>
      </c>
      <c r="B18" s="67">
        <v>3</v>
      </c>
      <c r="C18" s="68"/>
      <c r="D18" s="67">
        <f>26*3</f>
        <v>78</v>
      </c>
      <c r="E18" s="68"/>
      <c r="F18" s="55">
        <f t="shared" ref="F18:F20" si="0">D18-H18</f>
        <v>42</v>
      </c>
      <c r="G18" s="55"/>
      <c r="H18" s="56">
        <v>36</v>
      </c>
      <c r="I18" s="57"/>
      <c r="J18" s="58">
        <f t="shared" ref="J18:J23" si="1">F18/D18</f>
        <v>0.53846153846153844</v>
      </c>
      <c r="K18" s="58"/>
      <c r="L18" s="59">
        <f t="shared" ref="L18:L23" si="2">H18/D18</f>
        <v>0.46153846153846156</v>
      </c>
      <c r="M18" s="60"/>
      <c r="O18" s="48"/>
    </row>
    <row r="19" spans="1:20" x14ac:dyDescent="0.25">
      <c r="A19" s="4" t="s">
        <v>48</v>
      </c>
      <c r="B19" s="67">
        <v>3</v>
      </c>
      <c r="C19" s="68"/>
      <c r="D19" s="67">
        <f>26*3</f>
        <v>78</v>
      </c>
      <c r="E19" s="68"/>
      <c r="F19" s="55">
        <f t="shared" si="0"/>
        <v>52</v>
      </c>
      <c r="G19" s="55"/>
      <c r="H19" s="56">
        <v>26</v>
      </c>
      <c r="I19" s="57"/>
      <c r="J19" s="58">
        <f t="shared" si="1"/>
        <v>0.66666666666666663</v>
      </c>
      <c r="K19" s="58"/>
      <c r="L19" s="59">
        <f t="shared" si="2"/>
        <v>0.33333333333333331</v>
      </c>
      <c r="M19" s="60"/>
      <c r="O19" s="48"/>
    </row>
    <row r="20" spans="1:20" x14ac:dyDescent="0.25">
      <c r="A20" s="4" t="s">
        <v>10</v>
      </c>
      <c r="B20" s="67">
        <v>5</v>
      </c>
      <c r="C20" s="68"/>
      <c r="D20" s="67">
        <f>26*5</f>
        <v>130</v>
      </c>
      <c r="E20" s="68"/>
      <c r="F20" s="55">
        <f t="shared" si="0"/>
        <v>90</v>
      </c>
      <c r="G20" s="55"/>
      <c r="H20" s="56">
        <v>40</v>
      </c>
      <c r="I20" s="57"/>
      <c r="J20" s="58">
        <f t="shared" si="1"/>
        <v>0.69230769230769229</v>
      </c>
      <c r="K20" s="58"/>
      <c r="L20" s="59">
        <f t="shared" si="2"/>
        <v>0.30769230769230771</v>
      </c>
      <c r="M20" s="60"/>
      <c r="O20" s="48"/>
      <c r="P20" s="44"/>
      <c r="Q20" s="44"/>
      <c r="R20" s="44"/>
      <c r="S20" s="44"/>
      <c r="T20" s="44"/>
    </row>
    <row r="21" spans="1:20" x14ac:dyDescent="0.25">
      <c r="A21" s="4" t="s">
        <v>39</v>
      </c>
      <c r="B21" s="67">
        <v>3</v>
      </c>
      <c r="C21" s="68"/>
      <c r="D21" s="67">
        <f>26*3</f>
        <v>78</v>
      </c>
      <c r="E21" s="68"/>
      <c r="F21" s="55">
        <f>D21-H21</f>
        <v>56</v>
      </c>
      <c r="G21" s="55"/>
      <c r="H21" s="56">
        <v>22</v>
      </c>
      <c r="I21" s="57"/>
      <c r="J21" s="58">
        <f t="shared" si="1"/>
        <v>0.71794871794871795</v>
      </c>
      <c r="K21" s="58"/>
      <c r="L21" s="59">
        <f t="shared" si="2"/>
        <v>0.28205128205128205</v>
      </c>
      <c r="M21" s="60"/>
      <c r="O21" s="50"/>
    </row>
    <row r="22" spans="1:20" x14ac:dyDescent="0.25">
      <c r="A22" s="4" t="s">
        <v>11</v>
      </c>
      <c r="B22" s="67">
        <v>2</v>
      </c>
      <c r="C22" s="68"/>
      <c r="D22" s="56">
        <f>26*2</f>
        <v>52</v>
      </c>
      <c r="E22" s="57"/>
      <c r="F22" s="55">
        <f t="shared" ref="F22:F23" si="3">D22-H22</f>
        <v>31</v>
      </c>
      <c r="G22" s="55"/>
      <c r="H22" s="56">
        <v>21</v>
      </c>
      <c r="I22" s="57"/>
      <c r="J22" s="58">
        <f t="shared" si="1"/>
        <v>0.59615384615384615</v>
      </c>
      <c r="K22" s="58"/>
      <c r="L22" s="59">
        <f t="shared" si="2"/>
        <v>0.40384615384615385</v>
      </c>
      <c r="M22" s="60"/>
      <c r="O22" s="48"/>
    </row>
    <row r="23" spans="1:20" x14ac:dyDescent="0.25">
      <c r="A23" s="4" t="s">
        <v>12</v>
      </c>
      <c r="B23" s="67">
        <v>1</v>
      </c>
      <c r="C23" s="68"/>
      <c r="D23" s="67">
        <f>26*1</f>
        <v>26</v>
      </c>
      <c r="E23" s="68"/>
      <c r="F23" s="55">
        <f t="shared" si="3"/>
        <v>23</v>
      </c>
      <c r="G23" s="55"/>
      <c r="H23" s="56">
        <v>3</v>
      </c>
      <c r="I23" s="57"/>
      <c r="J23" s="58">
        <f t="shared" si="1"/>
        <v>0.88461538461538458</v>
      </c>
      <c r="K23" s="58"/>
      <c r="L23" s="59">
        <f t="shared" si="2"/>
        <v>0.11538461538461539</v>
      </c>
      <c r="M23" s="60"/>
      <c r="O23" s="48"/>
    </row>
    <row r="24" spans="1:20" ht="15.75" thickBot="1" x14ac:dyDescent="0.3">
      <c r="A24" s="5"/>
      <c r="B24" s="6"/>
      <c r="C24" s="6"/>
      <c r="D24" s="7"/>
      <c r="E24" s="8"/>
      <c r="F24" s="6"/>
      <c r="G24" s="6"/>
      <c r="H24" s="7"/>
      <c r="I24" s="8"/>
      <c r="J24" s="9"/>
      <c r="K24" s="9"/>
      <c r="L24" s="10"/>
      <c r="M24" s="11"/>
      <c r="O24" s="48"/>
    </row>
    <row r="25" spans="1:20" x14ac:dyDescent="0.25">
      <c r="A25" s="3"/>
      <c r="B25" s="61"/>
      <c r="C25" s="63"/>
      <c r="D25" s="61"/>
      <c r="E25" s="63"/>
      <c r="F25" s="61"/>
      <c r="G25" s="63"/>
      <c r="H25" s="70"/>
      <c r="I25" s="71"/>
      <c r="J25" s="72"/>
      <c r="K25" s="73"/>
      <c r="L25" s="72"/>
      <c r="M25" s="74"/>
      <c r="O25" s="48"/>
    </row>
    <row r="26" spans="1:20" x14ac:dyDescent="0.25">
      <c r="A26" s="4" t="s">
        <v>6</v>
      </c>
      <c r="B26" s="67">
        <f>SUM(B18:C25)</f>
        <v>17</v>
      </c>
      <c r="C26" s="68"/>
      <c r="D26" s="67">
        <f>SUM(D18:E25)</f>
        <v>442</v>
      </c>
      <c r="E26" s="68"/>
      <c r="F26" s="67">
        <f>SUM(F18:G25)</f>
        <v>294</v>
      </c>
      <c r="G26" s="68"/>
      <c r="H26" s="67">
        <f>SUM(H18:I25)</f>
        <v>148</v>
      </c>
      <c r="I26" s="68"/>
      <c r="J26" s="59">
        <f>F26/D26</f>
        <v>0.66515837104072395</v>
      </c>
      <c r="K26" s="69"/>
      <c r="L26" s="59">
        <f>H26/D26</f>
        <v>0.33484162895927599</v>
      </c>
      <c r="M26" s="60"/>
      <c r="O26" s="48"/>
    </row>
    <row r="27" spans="1:20" ht="15.75" thickBot="1" x14ac:dyDescent="0.3">
      <c r="A27" s="12"/>
      <c r="B27" s="84"/>
      <c r="C27" s="85"/>
      <c r="D27" s="84"/>
      <c r="E27" s="85"/>
      <c r="F27" s="13"/>
      <c r="G27" s="14"/>
      <c r="H27" s="13"/>
      <c r="I27" s="14"/>
      <c r="J27" s="13"/>
      <c r="K27" s="14"/>
      <c r="L27" s="13"/>
      <c r="M27" s="15"/>
      <c r="O27" s="48"/>
    </row>
    <row r="28" spans="1:20" x14ac:dyDescent="0.25">
      <c r="B28" s="81"/>
      <c r="C28" s="81"/>
      <c r="D28" s="81"/>
      <c r="E28" s="81"/>
      <c r="O28" s="49"/>
    </row>
    <row r="29" spans="1:20" ht="15.75" thickBot="1" x14ac:dyDescent="0.3"/>
    <row r="30" spans="1:20" ht="15.75" thickBot="1" x14ac:dyDescent="0.3">
      <c r="A30" s="25" t="s">
        <v>13</v>
      </c>
      <c r="B30" s="16"/>
      <c r="C30" s="82"/>
      <c r="D30" s="82"/>
      <c r="E30" s="17">
        <f>SUM(H18:I23)</f>
        <v>148</v>
      </c>
      <c r="F30" s="18"/>
      <c r="J30" s="26" t="s">
        <v>14</v>
      </c>
      <c r="K30" s="27">
        <f>L26</f>
        <v>0.33484162895927599</v>
      </c>
      <c r="L30" s="39" t="s">
        <v>15</v>
      </c>
      <c r="M30" s="19"/>
    </row>
    <row r="31" spans="1:20" x14ac:dyDescent="0.25">
      <c r="A31" s="19"/>
      <c r="C31" s="81" t="s">
        <v>16</v>
      </c>
      <c r="D31" s="81"/>
      <c r="E31" s="20">
        <v>131</v>
      </c>
      <c r="J31" s="38" t="s">
        <v>16</v>
      </c>
      <c r="K31" s="24"/>
      <c r="L31" s="40">
        <f>E31/D26</f>
        <v>0.29638009049773756</v>
      </c>
      <c r="M31" s="19"/>
    </row>
    <row r="32" spans="1:20" x14ac:dyDescent="0.25">
      <c r="A32" s="19"/>
      <c r="C32" s="81" t="s">
        <v>17</v>
      </c>
      <c r="D32" s="81"/>
      <c r="E32" s="20">
        <v>11</v>
      </c>
      <c r="J32" s="41" t="s">
        <v>17</v>
      </c>
      <c r="K32" s="28"/>
      <c r="L32" s="42">
        <f>E32/D26</f>
        <v>2.4886877828054297E-2</v>
      </c>
      <c r="M32" s="19"/>
    </row>
    <row r="33" spans="1:13" ht="15.75" thickBot="1" x14ac:dyDescent="0.3">
      <c r="A33" s="22"/>
      <c r="B33" s="23"/>
      <c r="C33" s="83" t="s">
        <v>18</v>
      </c>
      <c r="D33" s="83"/>
      <c r="E33" s="15">
        <f>E30-E31-E32</f>
        <v>6</v>
      </c>
      <c r="J33" s="22" t="s">
        <v>19</v>
      </c>
      <c r="K33" s="23"/>
      <c r="L33" s="43">
        <f>E33/D26</f>
        <v>1.3574660633484163E-2</v>
      </c>
      <c r="M33" s="19"/>
    </row>
    <row r="34" spans="1:13" x14ac:dyDescent="0.25">
      <c r="K34" s="21"/>
    </row>
    <row r="35" spans="1:13" ht="15.75" thickBot="1" x14ac:dyDescent="0.3"/>
    <row r="36" spans="1:13" x14ac:dyDescent="0.25">
      <c r="A36" s="29" t="s">
        <v>24</v>
      </c>
      <c r="B36" s="30"/>
      <c r="C36" s="30"/>
      <c r="D36" s="30"/>
      <c r="E36" s="30"/>
      <c r="F36" s="30"/>
      <c r="G36" s="30"/>
      <c r="H36" s="30"/>
      <c r="I36" s="30"/>
      <c r="J36" s="19"/>
    </row>
    <row r="37" spans="1:13" ht="15.75" thickBot="1" x14ac:dyDescent="0.3">
      <c r="A37" s="31" t="s">
        <v>23</v>
      </c>
      <c r="B37" s="32"/>
      <c r="C37" s="32"/>
      <c r="D37" s="32"/>
      <c r="E37" s="32"/>
      <c r="F37" s="32"/>
      <c r="G37" s="32"/>
      <c r="H37" s="32"/>
      <c r="I37" s="32"/>
      <c r="J37" s="19"/>
    </row>
  </sheetData>
  <mergeCells count="69">
    <mergeCell ref="A15:A16"/>
    <mergeCell ref="B15:C16"/>
    <mergeCell ref="D15:E16"/>
    <mergeCell ref="F15:G16"/>
    <mergeCell ref="H15:I16"/>
    <mergeCell ref="L15:M16"/>
    <mergeCell ref="B17:C17"/>
    <mergeCell ref="D17:E17"/>
    <mergeCell ref="F17:G17"/>
    <mergeCell ref="H17:I17"/>
    <mergeCell ref="J17:K17"/>
    <mergeCell ref="L17:M17"/>
    <mergeCell ref="J15:K16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21:M21"/>
    <mergeCell ref="B20:C20"/>
    <mergeCell ref="D20:E20"/>
    <mergeCell ref="F20:G20"/>
    <mergeCell ref="H20:I20"/>
    <mergeCell ref="J20:K20"/>
    <mergeCell ref="L20:M20"/>
    <mergeCell ref="B21:C21"/>
    <mergeCell ref="D21:E21"/>
    <mergeCell ref="F21:G21"/>
    <mergeCell ref="H21:I21"/>
    <mergeCell ref="J21:K21"/>
    <mergeCell ref="L23:M23"/>
    <mergeCell ref="B22:C22"/>
    <mergeCell ref="D22:E22"/>
    <mergeCell ref="F22:G22"/>
    <mergeCell ref="H22:I22"/>
    <mergeCell ref="J22:K22"/>
    <mergeCell ref="L22:M22"/>
    <mergeCell ref="B23:C23"/>
    <mergeCell ref="D23:E23"/>
    <mergeCell ref="F23:G23"/>
    <mergeCell ref="H23:I23"/>
    <mergeCell ref="J23:K23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C32:D32"/>
    <mergeCell ref="C33:D33"/>
    <mergeCell ref="B27:C27"/>
    <mergeCell ref="D27:E27"/>
    <mergeCell ref="B28:C28"/>
    <mergeCell ref="D28:E28"/>
    <mergeCell ref="C30:D30"/>
    <mergeCell ref="C31:D3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13661-54A1-4DEF-86A1-5B11DA7DF338}">
  <dimension ref="A2:T37"/>
  <sheetViews>
    <sheetView workbookViewId="0">
      <selection activeCell="A23" sqref="A23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35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6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/>
    </row>
    <row r="17" spans="1:20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/>
    </row>
    <row r="18" spans="1:20" x14ac:dyDescent="0.25">
      <c r="A18" s="4" t="s">
        <v>8</v>
      </c>
      <c r="B18" s="67">
        <v>3</v>
      </c>
      <c r="C18" s="68"/>
      <c r="D18" s="67">
        <f>25*3</f>
        <v>75</v>
      </c>
      <c r="E18" s="68"/>
      <c r="F18" s="55">
        <f t="shared" ref="F18:F20" si="0">D18-H18</f>
        <v>62</v>
      </c>
      <c r="G18" s="55"/>
      <c r="H18" s="56">
        <v>13</v>
      </c>
      <c r="I18" s="57"/>
      <c r="J18" s="58">
        <f t="shared" ref="J18:J23" si="1">F18/D18</f>
        <v>0.82666666666666666</v>
      </c>
      <c r="K18" s="58"/>
      <c r="L18" s="59">
        <f t="shared" ref="L18:L23" si="2">H18/D18</f>
        <v>0.17333333333333334</v>
      </c>
      <c r="M18" s="60"/>
      <c r="O18" s="48"/>
    </row>
    <row r="19" spans="1:20" x14ac:dyDescent="0.25">
      <c r="A19" s="4" t="s">
        <v>48</v>
      </c>
      <c r="B19" s="67">
        <v>3</v>
      </c>
      <c r="C19" s="68"/>
      <c r="D19" s="67">
        <f>25*3</f>
        <v>75</v>
      </c>
      <c r="E19" s="68"/>
      <c r="F19" s="55">
        <f t="shared" si="0"/>
        <v>60</v>
      </c>
      <c r="G19" s="55"/>
      <c r="H19" s="56">
        <v>15</v>
      </c>
      <c r="I19" s="57"/>
      <c r="J19" s="58">
        <f t="shared" si="1"/>
        <v>0.8</v>
      </c>
      <c r="K19" s="58"/>
      <c r="L19" s="59">
        <f t="shared" si="2"/>
        <v>0.2</v>
      </c>
      <c r="M19" s="60"/>
      <c r="O19" s="48"/>
    </row>
    <row r="20" spans="1:20" x14ac:dyDescent="0.25">
      <c r="A20" s="4" t="s">
        <v>10</v>
      </c>
      <c r="B20" s="67">
        <v>5</v>
      </c>
      <c r="C20" s="68"/>
      <c r="D20" s="67">
        <f>25*5</f>
        <v>125</v>
      </c>
      <c r="E20" s="68"/>
      <c r="F20" s="55">
        <f t="shared" si="0"/>
        <v>84</v>
      </c>
      <c r="G20" s="55"/>
      <c r="H20" s="56">
        <v>41</v>
      </c>
      <c r="I20" s="57"/>
      <c r="J20" s="58">
        <f t="shared" si="1"/>
        <v>0.67200000000000004</v>
      </c>
      <c r="K20" s="58"/>
      <c r="L20" s="59">
        <f t="shared" si="2"/>
        <v>0.32800000000000001</v>
      </c>
      <c r="M20" s="60"/>
      <c r="O20" s="48"/>
      <c r="P20" s="44"/>
      <c r="Q20" s="44"/>
      <c r="R20" s="44"/>
      <c r="S20" s="44"/>
      <c r="T20" s="44"/>
    </row>
    <row r="21" spans="1:20" x14ac:dyDescent="0.25">
      <c r="A21" s="4" t="s">
        <v>39</v>
      </c>
      <c r="B21" s="67">
        <v>3</v>
      </c>
      <c r="C21" s="68"/>
      <c r="D21" s="67">
        <f>25*3</f>
        <v>75</v>
      </c>
      <c r="E21" s="68"/>
      <c r="F21" s="55">
        <f>D21-H21</f>
        <v>63</v>
      </c>
      <c r="G21" s="55"/>
      <c r="H21" s="56">
        <v>12</v>
      </c>
      <c r="I21" s="57"/>
      <c r="J21" s="58">
        <f t="shared" si="1"/>
        <v>0.84</v>
      </c>
      <c r="K21" s="58"/>
      <c r="L21" s="59">
        <f t="shared" si="2"/>
        <v>0.16</v>
      </c>
      <c r="M21" s="60"/>
      <c r="O21" s="50"/>
    </row>
    <row r="22" spans="1:20" x14ac:dyDescent="0.25">
      <c r="A22" s="4" t="s">
        <v>11</v>
      </c>
      <c r="B22" s="67">
        <v>2</v>
      </c>
      <c r="C22" s="68"/>
      <c r="D22" s="56">
        <f>25*2</f>
        <v>50</v>
      </c>
      <c r="E22" s="57"/>
      <c r="F22" s="55">
        <f t="shared" ref="F22:F23" si="3">D22-H22</f>
        <v>44</v>
      </c>
      <c r="G22" s="55"/>
      <c r="H22" s="56">
        <v>6</v>
      </c>
      <c r="I22" s="57"/>
      <c r="J22" s="58">
        <f t="shared" si="1"/>
        <v>0.88</v>
      </c>
      <c r="K22" s="58"/>
      <c r="L22" s="59">
        <f t="shared" si="2"/>
        <v>0.12</v>
      </c>
      <c r="M22" s="60"/>
      <c r="O22" s="48"/>
    </row>
    <row r="23" spans="1:20" x14ac:dyDescent="0.25">
      <c r="A23" s="4" t="s">
        <v>12</v>
      </c>
      <c r="B23" s="67">
        <v>1</v>
      </c>
      <c r="C23" s="68"/>
      <c r="D23" s="67">
        <f>25*1</f>
        <v>25</v>
      </c>
      <c r="E23" s="68"/>
      <c r="F23" s="55">
        <f t="shared" si="3"/>
        <v>21</v>
      </c>
      <c r="G23" s="55"/>
      <c r="H23" s="56">
        <v>4</v>
      </c>
      <c r="I23" s="57"/>
      <c r="J23" s="58">
        <f t="shared" si="1"/>
        <v>0.84</v>
      </c>
      <c r="K23" s="58"/>
      <c r="L23" s="59">
        <f t="shared" si="2"/>
        <v>0.16</v>
      </c>
      <c r="M23" s="60"/>
      <c r="O23" s="48"/>
    </row>
    <row r="24" spans="1:20" ht="15.75" thickBot="1" x14ac:dyDescent="0.3">
      <c r="A24" s="5"/>
      <c r="B24" s="6"/>
      <c r="C24" s="6"/>
      <c r="D24" s="7"/>
      <c r="E24" s="8"/>
      <c r="F24" s="6"/>
      <c r="G24" s="6"/>
      <c r="H24" s="7"/>
      <c r="I24" s="8"/>
      <c r="J24" s="9"/>
      <c r="K24" s="9"/>
      <c r="L24" s="10"/>
      <c r="M24" s="11"/>
      <c r="O24" s="48"/>
    </row>
    <row r="25" spans="1:20" x14ac:dyDescent="0.25">
      <c r="A25" s="3"/>
      <c r="B25" s="61"/>
      <c r="C25" s="63"/>
      <c r="D25" s="61"/>
      <c r="E25" s="63"/>
      <c r="F25" s="61"/>
      <c r="G25" s="63"/>
      <c r="H25" s="70"/>
      <c r="I25" s="71"/>
      <c r="J25" s="72"/>
      <c r="K25" s="73"/>
      <c r="L25" s="72"/>
      <c r="M25" s="74"/>
      <c r="O25" s="48"/>
    </row>
    <row r="26" spans="1:20" x14ac:dyDescent="0.25">
      <c r="A26" s="4" t="s">
        <v>6</v>
      </c>
      <c r="B26" s="67">
        <f>SUM(B18:C25)</f>
        <v>17</v>
      </c>
      <c r="C26" s="68"/>
      <c r="D26" s="67">
        <f>SUM(D18:E25)</f>
        <v>425</v>
      </c>
      <c r="E26" s="68"/>
      <c r="F26" s="67">
        <f>SUM(F18:G25)</f>
        <v>334</v>
      </c>
      <c r="G26" s="68"/>
      <c r="H26" s="67">
        <f>SUM(H18:I25)</f>
        <v>91</v>
      </c>
      <c r="I26" s="68"/>
      <c r="J26" s="59">
        <f>F26/D26</f>
        <v>0.78588235294117648</v>
      </c>
      <c r="K26" s="69"/>
      <c r="L26" s="59">
        <f>H26/D26</f>
        <v>0.21411764705882352</v>
      </c>
      <c r="M26" s="60"/>
      <c r="O26" s="48"/>
    </row>
    <row r="27" spans="1:20" ht="15.75" thickBot="1" x14ac:dyDescent="0.3">
      <c r="A27" s="12"/>
      <c r="B27" s="84"/>
      <c r="C27" s="85"/>
      <c r="D27" s="84"/>
      <c r="E27" s="85"/>
      <c r="F27" s="13"/>
      <c r="G27" s="14"/>
      <c r="H27" s="13"/>
      <c r="I27" s="14"/>
      <c r="J27" s="13"/>
      <c r="K27" s="14"/>
      <c r="L27" s="13"/>
      <c r="M27" s="15"/>
      <c r="O27" s="48"/>
    </row>
    <row r="28" spans="1:20" x14ac:dyDescent="0.25">
      <c r="B28" s="81"/>
      <c r="C28" s="81"/>
      <c r="D28" s="81"/>
      <c r="E28" s="81"/>
      <c r="O28" s="49"/>
    </row>
    <row r="29" spans="1:20" ht="15.75" thickBot="1" x14ac:dyDescent="0.3"/>
    <row r="30" spans="1:20" ht="15.75" thickBot="1" x14ac:dyDescent="0.3">
      <c r="A30" s="25" t="s">
        <v>13</v>
      </c>
      <c r="B30" s="16"/>
      <c r="C30" s="82"/>
      <c r="D30" s="82"/>
      <c r="E30" s="17">
        <f>SUM(H18:I23)</f>
        <v>91</v>
      </c>
      <c r="F30" s="18"/>
      <c r="J30" s="26" t="s">
        <v>14</v>
      </c>
      <c r="K30" s="27">
        <f>L26</f>
        <v>0.21411764705882352</v>
      </c>
      <c r="L30" s="39" t="s">
        <v>15</v>
      </c>
      <c r="M30" s="19"/>
    </row>
    <row r="31" spans="1:20" x14ac:dyDescent="0.25">
      <c r="A31" s="19"/>
      <c r="C31" s="81" t="s">
        <v>16</v>
      </c>
      <c r="D31" s="81"/>
      <c r="E31" s="20">
        <v>54</v>
      </c>
      <c r="J31" s="38" t="s">
        <v>16</v>
      </c>
      <c r="K31" s="24"/>
      <c r="L31" s="40">
        <f>E31/D26</f>
        <v>0.12705882352941175</v>
      </c>
      <c r="M31" s="19"/>
    </row>
    <row r="32" spans="1:20" x14ac:dyDescent="0.25">
      <c r="A32" s="19"/>
      <c r="C32" s="81" t="s">
        <v>17</v>
      </c>
      <c r="D32" s="81"/>
      <c r="E32" s="20">
        <v>30</v>
      </c>
      <c r="J32" s="41" t="s">
        <v>17</v>
      </c>
      <c r="K32" s="28"/>
      <c r="L32" s="42">
        <f>E32/D26</f>
        <v>7.0588235294117646E-2</v>
      </c>
      <c r="M32" s="19"/>
    </row>
    <row r="33" spans="1:13" ht="15.75" thickBot="1" x14ac:dyDescent="0.3">
      <c r="A33" s="22"/>
      <c r="B33" s="23"/>
      <c r="C33" s="83" t="s">
        <v>18</v>
      </c>
      <c r="D33" s="83"/>
      <c r="E33" s="15">
        <f>E30-E31-E32</f>
        <v>7</v>
      </c>
      <c r="J33" s="22" t="s">
        <v>19</v>
      </c>
      <c r="K33" s="23"/>
      <c r="L33" s="43">
        <f>E33/D26</f>
        <v>1.6470588235294119E-2</v>
      </c>
      <c r="M33" s="19"/>
    </row>
    <row r="34" spans="1:13" x14ac:dyDescent="0.25">
      <c r="K34" s="21"/>
    </row>
    <row r="35" spans="1:13" ht="15.75" thickBot="1" x14ac:dyDescent="0.3"/>
    <row r="36" spans="1:13" x14ac:dyDescent="0.25">
      <c r="A36" s="29" t="s">
        <v>24</v>
      </c>
      <c r="B36" s="30"/>
      <c r="C36" s="30"/>
      <c r="D36" s="30"/>
      <c r="E36" s="30"/>
      <c r="F36" s="30"/>
      <c r="G36" s="30"/>
      <c r="H36" s="30"/>
      <c r="I36" s="30"/>
      <c r="J36" s="19"/>
    </row>
    <row r="37" spans="1:13" ht="15.75" thickBot="1" x14ac:dyDescent="0.3">
      <c r="A37" s="31" t="s">
        <v>23</v>
      </c>
      <c r="B37" s="32"/>
      <c r="C37" s="32"/>
      <c r="D37" s="32"/>
      <c r="E37" s="32"/>
      <c r="F37" s="32"/>
      <c r="G37" s="32"/>
      <c r="H37" s="32"/>
      <c r="I37" s="32"/>
      <c r="J37" s="19"/>
    </row>
  </sheetData>
  <mergeCells count="69">
    <mergeCell ref="A15:A16"/>
    <mergeCell ref="B15:C16"/>
    <mergeCell ref="D15:E16"/>
    <mergeCell ref="F15:G16"/>
    <mergeCell ref="H15:I16"/>
    <mergeCell ref="L15:M16"/>
    <mergeCell ref="B17:C17"/>
    <mergeCell ref="D17:E17"/>
    <mergeCell ref="F17:G17"/>
    <mergeCell ref="H17:I17"/>
    <mergeCell ref="J17:K17"/>
    <mergeCell ref="L17:M17"/>
    <mergeCell ref="J15:K16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21:M21"/>
    <mergeCell ref="B20:C20"/>
    <mergeCell ref="D20:E20"/>
    <mergeCell ref="F20:G20"/>
    <mergeCell ref="H20:I20"/>
    <mergeCell ref="J20:K20"/>
    <mergeCell ref="L20:M20"/>
    <mergeCell ref="B21:C21"/>
    <mergeCell ref="D21:E21"/>
    <mergeCell ref="F21:G21"/>
    <mergeCell ref="H21:I21"/>
    <mergeCell ref="J21:K21"/>
    <mergeCell ref="L23:M23"/>
    <mergeCell ref="B22:C22"/>
    <mergeCell ref="D22:E22"/>
    <mergeCell ref="F22:G22"/>
    <mergeCell ref="H22:I22"/>
    <mergeCell ref="J22:K22"/>
    <mergeCell ref="L22:M22"/>
    <mergeCell ref="B23:C23"/>
    <mergeCell ref="D23:E23"/>
    <mergeCell ref="F23:G23"/>
    <mergeCell ref="H23:I23"/>
    <mergeCell ref="J23:K23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C32:D32"/>
    <mergeCell ref="C33:D33"/>
    <mergeCell ref="B27:C27"/>
    <mergeCell ref="D27:E27"/>
    <mergeCell ref="B28:C28"/>
    <mergeCell ref="D28:E28"/>
    <mergeCell ref="C30:D30"/>
    <mergeCell ref="C31:D3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9D70E-287B-4BA6-8D47-344B7E849FFE}">
  <dimension ref="A2:T37"/>
  <sheetViews>
    <sheetView workbookViewId="0">
      <selection activeCell="A23" sqref="A23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36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6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/>
    </row>
    <row r="17" spans="1:20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/>
    </row>
    <row r="18" spans="1:20" x14ac:dyDescent="0.25">
      <c r="A18" s="4" t="s">
        <v>8</v>
      </c>
      <c r="B18" s="67">
        <v>3</v>
      </c>
      <c r="C18" s="68"/>
      <c r="D18" s="67">
        <f>27*3</f>
        <v>81</v>
      </c>
      <c r="E18" s="68"/>
      <c r="F18" s="55">
        <f t="shared" ref="F18:F20" si="0">D18-H18</f>
        <v>64</v>
      </c>
      <c r="G18" s="55"/>
      <c r="H18" s="56">
        <v>17</v>
      </c>
      <c r="I18" s="57"/>
      <c r="J18" s="58">
        <f t="shared" ref="J18:J23" si="1">F18/D18</f>
        <v>0.79012345679012341</v>
      </c>
      <c r="K18" s="58"/>
      <c r="L18" s="59">
        <f t="shared" ref="L18:L23" si="2">H18/D18</f>
        <v>0.20987654320987653</v>
      </c>
      <c r="M18" s="60"/>
      <c r="O18" s="48"/>
    </row>
    <row r="19" spans="1:20" x14ac:dyDescent="0.25">
      <c r="A19" s="4" t="s">
        <v>48</v>
      </c>
      <c r="B19" s="67">
        <v>3</v>
      </c>
      <c r="C19" s="68"/>
      <c r="D19" s="67">
        <f>27*3</f>
        <v>81</v>
      </c>
      <c r="E19" s="68"/>
      <c r="F19" s="55">
        <f t="shared" si="0"/>
        <v>80</v>
      </c>
      <c r="G19" s="55"/>
      <c r="H19" s="56">
        <v>1</v>
      </c>
      <c r="I19" s="57"/>
      <c r="J19" s="58">
        <f t="shared" si="1"/>
        <v>0.98765432098765427</v>
      </c>
      <c r="K19" s="58"/>
      <c r="L19" s="59">
        <f t="shared" si="2"/>
        <v>1.2345679012345678E-2</v>
      </c>
      <c r="M19" s="60"/>
      <c r="O19" s="48"/>
    </row>
    <row r="20" spans="1:20" x14ac:dyDescent="0.25">
      <c r="A20" s="4" t="s">
        <v>10</v>
      </c>
      <c r="B20" s="67">
        <v>5</v>
      </c>
      <c r="C20" s="68"/>
      <c r="D20" s="67">
        <f>27*5</f>
        <v>135</v>
      </c>
      <c r="E20" s="68"/>
      <c r="F20" s="55">
        <f t="shared" si="0"/>
        <v>120</v>
      </c>
      <c r="G20" s="55"/>
      <c r="H20" s="56">
        <v>15</v>
      </c>
      <c r="I20" s="57"/>
      <c r="J20" s="58">
        <f t="shared" si="1"/>
        <v>0.88888888888888884</v>
      </c>
      <c r="K20" s="58"/>
      <c r="L20" s="59">
        <f t="shared" si="2"/>
        <v>0.1111111111111111</v>
      </c>
      <c r="M20" s="60"/>
      <c r="O20" s="48"/>
      <c r="P20" s="44"/>
      <c r="Q20" s="44"/>
      <c r="R20" s="44"/>
      <c r="S20" s="44"/>
      <c r="T20" s="44"/>
    </row>
    <row r="21" spans="1:20" x14ac:dyDescent="0.25">
      <c r="A21" s="4" t="s">
        <v>39</v>
      </c>
      <c r="B21" s="67">
        <v>3</v>
      </c>
      <c r="C21" s="68"/>
      <c r="D21" s="67">
        <f>27*3</f>
        <v>81</v>
      </c>
      <c r="E21" s="68"/>
      <c r="F21" s="55">
        <f>D21-H21</f>
        <v>64</v>
      </c>
      <c r="G21" s="55"/>
      <c r="H21" s="56">
        <v>17</v>
      </c>
      <c r="I21" s="57"/>
      <c r="J21" s="58">
        <f t="shared" si="1"/>
        <v>0.79012345679012341</v>
      </c>
      <c r="K21" s="58"/>
      <c r="L21" s="59">
        <f t="shared" si="2"/>
        <v>0.20987654320987653</v>
      </c>
      <c r="M21" s="60"/>
      <c r="O21" s="50"/>
    </row>
    <row r="22" spans="1:20" x14ac:dyDescent="0.25">
      <c r="A22" s="4" t="s">
        <v>11</v>
      </c>
      <c r="B22" s="67">
        <v>2</v>
      </c>
      <c r="C22" s="68"/>
      <c r="D22" s="56">
        <f>27*2</f>
        <v>54</v>
      </c>
      <c r="E22" s="57"/>
      <c r="F22" s="55">
        <f t="shared" ref="F22:F23" si="3">D22-H22</f>
        <v>51</v>
      </c>
      <c r="G22" s="55"/>
      <c r="H22" s="56">
        <v>3</v>
      </c>
      <c r="I22" s="57"/>
      <c r="J22" s="58">
        <f t="shared" si="1"/>
        <v>0.94444444444444442</v>
      </c>
      <c r="K22" s="58"/>
      <c r="L22" s="59">
        <f t="shared" si="2"/>
        <v>5.5555555555555552E-2</v>
      </c>
      <c r="M22" s="60"/>
      <c r="O22" s="48"/>
    </row>
    <row r="23" spans="1:20" x14ac:dyDescent="0.25">
      <c r="A23" s="4" t="s">
        <v>12</v>
      </c>
      <c r="B23" s="67">
        <v>1</v>
      </c>
      <c r="C23" s="68"/>
      <c r="D23" s="67">
        <v>27</v>
      </c>
      <c r="E23" s="68"/>
      <c r="F23" s="55">
        <f t="shared" si="3"/>
        <v>24</v>
      </c>
      <c r="G23" s="55"/>
      <c r="H23" s="56">
        <v>3</v>
      </c>
      <c r="I23" s="57"/>
      <c r="J23" s="58">
        <f t="shared" si="1"/>
        <v>0.88888888888888884</v>
      </c>
      <c r="K23" s="58"/>
      <c r="L23" s="59">
        <f t="shared" si="2"/>
        <v>0.1111111111111111</v>
      </c>
      <c r="M23" s="60"/>
      <c r="O23" s="48"/>
    </row>
    <row r="24" spans="1:20" ht="15.75" thickBot="1" x14ac:dyDescent="0.3">
      <c r="A24" s="5"/>
      <c r="B24" s="6"/>
      <c r="C24" s="6"/>
      <c r="D24" s="7"/>
      <c r="E24" s="8"/>
      <c r="F24" s="6"/>
      <c r="G24" s="6"/>
      <c r="H24" s="7"/>
      <c r="I24" s="8"/>
      <c r="J24" s="9"/>
      <c r="K24" s="9"/>
      <c r="L24" s="10"/>
      <c r="M24" s="11"/>
      <c r="O24" s="48"/>
    </row>
    <row r="25" spans="1:20" x14ac:dyDescent="0.25">
      <c r="A25" s="3"/>
      <c r="B25" s="61"/>
      <c r="C25" s="63"/>
      <c r="D25" s="61"/>
      <c r="E25" s="63"/>
      <c r="F25" s="61"/>
      <c r="G25" s="63"/>
      <c r="H25" s="70"/>
      <c r="I25" s="71"/>
      <c r="J25" s="72"/>
      <c r="K25" s="73"/>
      <c r="L25" s="72"/>
      <c r="M25" s="74"/>
      <c r="O25" s="48"/>
    </row>
    <row r="26" spans="1:20" x14ac:dyDescent="0.25">
      <c r="A26" s="4" t="s">
        <v>6</v>
      </c>
      <c r="B26" s="67">
        <f>SUM(B18:C25)</f>
        <v>17</v>
      </c>
      <c r="C26" s="68"/>
      <c r="D26" s="67">
        <f>SUM(D18:E25)</f>
        <v>459</v>
      </c>
      <c r="E26" s="68"/>
      <c r="F26" s="67">
        <f>SUM(F18:G25)</f>
        <v>403</v>
      </c>
      <c r="G26" s="68"/>
      <c r="H26" s="67">
        <f>SUM(H18:I25)</f>
        <v>56</v>
      </c>
      <c r="I26" s="68"/>
      <c r="J26" s="59">
        <f>F26/D26</f>
        <v>0.87799564270152508</v>
      </c>
      <c r="K26" s="69"/>
      <c r="L26" s="59">
        <f>H26/D26</f>
        <v>0.12200435729847495</v>
      </c>
      <c r="M26" s="60"/>
      <c r="O26" s="48"/>
    </row>
    <row r="27" spans="1:20" ht="15.75" thickBot="1" x14ac:dyDescent="0.3">
      <c r="A27" s="12"/>
      <c r="B27" s="84"/>
      <c r="C27" s="85"/>
      <c r="D27" s="84"/>
      <c r="E27" s="85"/>
      <c r="F27" s="13"/>
      <c r="G27" s="14"/>
      <c r="H27" s="13"/>
      <c r="I27" s="14"/>
      <c r="J27" s="13"/>
      <c r="K27" s="14"/>
      <c r="L27" s="13"/>
      <c r="M27" s="15"/>
      <c r="O27" s="48"/>
    </row>
    <row r="28" spans="1:20" x14ac:dyDescent="0.25">
      <c r="B28" s="81"/>
      <c r="C28" s="81"/>
      <c r="D28" s="81"/>
      <c r="E28" s="81"/>
      <c r="O28" s="49"/>
    </row>
    <row r="29" spans="1:20" ht="15.75" thickBot="1" x14ac:dyDescent="0.3"/>
    <row r="30" spans="1:20" ht="15.75" thickBot="1" x14ac:dyDescent="0.3">
      <c r="A30" s="25" t="s">
        <v>13</v>
      </c>
      <c r="B30" s="16"/>
      <c r="C30" s="82"/>
      <c r="D30" s="82"/>
      <c r="E30" s="17">
        <f>SUM(H18:I23)</f>
        <v>56</v>
      </c>
      <c r="F30" s="18"/>
      <c r="J30" s="26" t="s">
        <v>14</v>
      </c>
      <c r="K30" s="27">
        <f>L26</f>
        <v>0.12200435729847495</v>
      </c>
      <c r="L30" s="39" t="s">
        <v>15</v>
      </c>
      <c r="M30" s="19"/>
    </row>
    <row r="31" spans="1:20" x14ac:dyDescent="0.25">
      <c r="A31" s="19"/>
      <c r="C31" s="81" t="s">
        <v>16</v>
      </c>
      <c r="D31" s="81"/>
      <c r="E31" s="20">
        <v>42</v>
      </c>
      <c r="J31" s="38" t="s">
        <v>16</v>
      </c>
      <c r="K31" s="24"/>
      <c r="L31" s="40">
        <f>E31/D26</f>
        <v>9.1503267973856203E-2</v>
      </c>
      <c r="M31" s="19"/>
    </row>
    <row r="32" spans="1:20" x14ac:dyDescent="0.25">
      <c r="A32" s="19"/>
      <c r="C32" s="81" t="s">
        <v>17</v>
      </c>
      <c r="D32" s="81"/>
      <c r="E32" s="20">
        <v>6</v>
      </c>
      <c r="J32" s="41" t="s">
        <v>17</v>
      </c>
      <c r="K32" s="28"/>
      <c r="L32" s="42">
        <f>E32/D26</f>
        <v>1.3071895424836602E-2</v>
      </c>
      <c r="M32" s="19"/>
    </row>
    <row r="33" spans="1:13" ht="15.75" thickBot="1" x14ac:dyDescent="0.3">
      <c r="A33" s="22"/>
      <c r="B33" s="23"/>
      <c r="C33" s="83" t="s">
        <v>18</v>
      </c>
      <c r="D33" s="83"/>
      <c r="E33" s="15">
        <f>E30-E31-E32</f>
        <v>8</v>
      </c>
      <c r="J33" s="22" t="s">
        <v>19</v>
      </c>
      <c r="K33" s="23"/>
      <c r="L33" s="43">
        <f>E33/D26</f>
        <v>1.7429193899782137E-2</v>
      </c>
      <c r="M33" s="19"/>
    </row>
    <row r="34" spans="1:13" x14ac:dyDescent="0.25">
      <c r="K34" s="21"/>
    </row>
    <row r="35" spans="1:13" ht="15.75" thickBot="1" x14ac:dyDescent="0.3"/>
    <row r="36" spans="1:13" x14ac:dyDescent="0.25">
      <c r="A36" s="29" t="s">
        <v>24</v>
      </c>
      <c r="B36" s="30"/>
      <c r="C36" s="30"/>
      <c r="D36" s="30"/>
      <c r="E36" s="30"/>
      <c r="F36" s="30"/>
      <c r="G36" s="30"/>
      <c r="H36" s="30"/>
      <c r="I36" s="30"/>
      <c r="J36" s="19"/>
    </row>
    <row r="37" spans="1:13" ht="15.75" thickBot="1" x14ac:dyDescent="0.3">
      <c r="A37" s="31" t="s">
        <v>23</v>
      </c>
      <c r="B37" s="32"/>
      <c r="C37" s="32"/>
      <c r="D37" s="32"/>
      <c r="E37" s="32"/>
      <c r="F37" s="32"/>
      <c r="G37" s="32"/>
      <c r="H37" s="32"/>
      <c r="I37" s="32"/>
      <c r="J37" s="19"/>
    </row>
  </sheetData>
  <mergeCells count="69">
    <mergeCell ref="C32:D32"/>
    <mergeCell ref="C33:D33"/>
    <mergeCell ref="B27:C27"/>
    <mergeCell ref="D27:E27"/>
    <mergeCell ref="B28:C28"/>
    <mergeCell ref="D28:E28"/>
    <mergeCell ref="C30:D30"/>
    <mergeCell ref="C31:D31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3:M23"/>
    <mergeCell ref="B22:C22"/>
    <mergeCell ref="D22:E22"/>
    <mergeCell ref="F22:G22"/>
    <mergeCell ref="H22:I22"/>
    <mergeCell ref="J22:K22"/>
    <mergeCell ref="L22:M22"/>
    <mergeCell ref="B23:C23"/>
    <mergeCell ref="D23:E23"/>
    <mergeCell ref="F23:G23"/>
    <mergeCell ref="H23:I23"/>
    <mergeCell ref="J23:K23"/>
    <mergeCell ref="L21:M21"/>
    <mergeCell ref="B20:C20"/>
    <mergeCell ref="D20:E20"/>
    <mergeCell ref="F20:G20"/>
    <mergeCell ref="H20:I20"/>
    <mergeCell ref="J20:K20"/>
    <mergeCell ref="L20:M20"/>
    <mergeCell ref="B21:C21"/>
    <mergeCell ref="D21:E21"/>
    <mergeCell ref="F21:G21"/>
    <mergeCell ref="H21:I21"/>
    <mergeCell ref="J21:K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5:M16"/>
    <mergeCell ref="B17:C17"/>
    <mergeCell ref="D17:E17"/>
    <mergeCell ref="F17:G17"/>
    <mergeCell ref="H17:I17"/>
    <mergeCell ref="J17:K17"/>
    <mergeCell ref="L17:M17"/>
    <mergeCell ref="J15:K16"/>
    <mergeCell ref="A15:A16"/>
    <mergeCell ref="B15:C16"/>
    <mergeCell ref="D15:E16"/>
    <mergeCell ref="F15:G16"/>
    <mergeCell ref="H15:I16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60CE2-2CC2-4CDA-A44C-30D4542A6B04}">
  <dimension ref="A2:T37"/>
  <sheetViews>
    <sheetView workbookViewId="0">
      <selection activeCell="E32" sqref="E32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37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6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 t="s">
        <v>44</v>
      </c>
    </row>
    <row r="17" spans="1:20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 t="s">
        <v>45</v>
      </c>
    </row>
    <row r="18" spans="1:20" x14ac:dyDescent="0.25">
      <c r="A18" s="4" t="s">
        <v>8</v>
      </c>
      <c r="B18" s="67">
        <v>3</v>
      </c>
      <c r="C18" s="68"/>
      <c r="D18" s="67">
        <f>25*3</f>
        <v>75</v>
      </c>
      <c r="E18" s="68"/>
      <c r="F18" s="55">
        <f t="shared" ref="F18:F20" si="0">D18-H18</f>
        <v>47</v>
      </c>
      <c r="G18" s="55"/>
      <c r="H18" s="56">
        <v>28</v>
      </c>
      <c r="I18" s="57"/>
      <c r="J18" s="58">
        <f t="shared" ref="J18:J23" si="1">F18/D18</f>
        <v>0.62666666666666671</v>
      </c>
      <c r="K18" s="58"/>
      <c r="L18" s="59">
        <f t="shared" ref="L18:L23" si="2">H18/D18</f>
        <v>0.37333333333333335</v>
      </c>
      <c r="M18" s="60"/>
      <c r="O18" s="48"/>
    </row>
    <row r="19" spans="1:20" x14ac:dyDescent="0.25">
      <c r="A19" s="4" t="s">
        <v>48</v>
      </c>
      <c r="B19" s="67">
        <v>3</v>
      </c>
      <c r="C19" s="68"/>
      <c r="D19" s="67">
        <f>25*3</f>
        <v>75</v>
      </c>
      <c r="E19" s="68"/>
      <c r="F19" s="55">
        <f t="shared" si="0"/>
        <v>70</v>
      </c>
      <c r="G19" s="55"/>
      <c r="H19" s="56">
        <v>5</v>
      </c>
      <c r="I19" s="57"/>
      <c r="J19" s="58">
        <f t="shared" si="1"/>
        <v>0.93333333333333335</v>
      </c>
      <c r="K19" s="58"/>
      <c r="L19" s="59">
        <f t="shared" si="2"/>
        <v>6.6666666666666666E-2</v>
      </c>
      <c r="M19" s="60"/>
      <c r="O19" s="48"/>
    </row>
    <row r="20" spans="1:20" x14ac:dyDescent="0.25">
      <c r="A20" s="4" t="s">
        <v>10</v>
      </c>
      <c r="B20" s="67">
        <v>6</v>
      </c>
      <c r="C20" s="68"/>
      <c r="D20" s="67">
        <f>25*6</f>
        <v>150</v>
      </c>
      <c r="E20" s="68"/>
      <c r="F20" s="55">
        <f t="shared" si="0"/>
        <v>135</v>
      </c>
      <c r="G20" s="55"/>
      <c r="H20" s="56">
        <v>15</v>
      </c>
      <c r="I20" s="57"/>
      <c r="J20" s="58">
        <f t="shared" si="1"/>
        <v>0.9</v>
      </c>
      <c r="K20" s="58"/>
      <c r="L20" s="59">
        <f t="shared" si="2"/>
        <v>0.1</v>
      </c>
      <c r="M20" s="60"/>
      <c r="O20" s="48"/>
      <c r="P20" s="44"/>
      <c r="Q20" s="44"/>
      <c r="R20" s="44"/>
      <c r="S20" s="44"/>
      <c r="T20" s="44"/>
    </row>
    <row r="21" spans="1:20" x14ac:dyDescent="0.25">
      <c r="A21" s="4" t="s">
        <v>39</v>
      </c>
      <c r="B21" s="67">
        <v>3</v>
      </c>
      <c r="C21" s="68"/>
      <c r="D21" s="67">
        <f>25*3</f>
        <v>75</v>
      </c>
      <c r="E21" s="68"/>
      <c r="F21" s="55">
        <f>D21-H21</f>
        <v>68</v>
      </c>
      <c r="G21" s="55"/>
      <c r="H21" s="56">
        <v>7</v>
      </c>
      <c r="I21" s="57"/>
      <c r="J21" s="58">
        <f t="shared" si="1"/>
        <v>0.90666666666666662</v>
      </c>
      <c r="K21" s="58"/>
      <c r="L21" s="59">
        <f t="shared" si="2"/>
        <v>9.3333333333333338E-2</v>
      </c>
      <c r="M21" s="60"/>
      <c r="O21" s="50"/>
    </row>
    <row r="22" spans="1:20" x14ac:dyDescent="0.25">
      <c r="A22" s="4" t="s">
        <v>11</v>
      </c>
      <c r="B22" s="67">
        <v>2</v>
      </c>
      <c r="C22" s="68"/>
      <c r="D22" s="56">
        <f>25*2</f>
        <v>50</v>
      </c>
      <c r="E22" s="57"/>
      <c r="F22" s="55">
        <f t="shared" ref="F22:F23" si="3">D22-H22</f>
        <v>45</v>
      </c>
      <c r="G22" s="55"/>
      <c r="H22" s="56">
        <v>5</v>
      </c>
      <c r="I22" s="57"/>
      <c r="J22" s="58">
        <f t="shared" si="1"/>
        <v>0.9</v>
      </c>
      <c r="K22" s="58"/>
      <c r="L22" s="59">
        <f t="shared" si="2"/>
        <v>0.1</v>
      </c>
      <c r="M22" s="60"/>
      <c r="O22" s="48"/>
    </row>
    <row r="23" spans="1:20" x14ac:dyDescent="0.25">
      <c r="A23" s="4" t="s">
        <v>12</v>
      </c>
      <c r="B23" s="67">
        <v>1</v>
      </c>
      <c r="C23" s="68"/>
      <c r="D23" s="67">
        <f>25*1</f>
        <v>25</v>
      </c>
      <c r="E23" s="68"/>
      <c r="F23" s="55">
        <f t="shared" si="3"/>
        <v>22</v>
      </c>
      <c r="G23" s="55"/>
      <c r="H23" s="56">
        <v>3</v>
      </c>
      <c r="I23" s="57"/>
      <c r="J23" s="58">
        <f t="shared" si="1"/>
        <v>0.88</v>
      </c>
      <c r="K23" s="58"/>
      <c r="L23" s="59">
        <f t="shared" si="2"/>
        <v>0.12</v>
      </c>
      <c r="M23" s="60"/>
      <c r="O23" s="48"/>
    </row>
    <row r="24" spans="1:20" ht="15.75" thickBot="1" x14ac:dyDescent="0.3">
      <c r="A24" s="5"/>
      <c r="B24" s="6"/>
      <c r="C24" s="6"/>
      <c r="D24" s="7"/>
      <c r="E24" s="8"/>
      <c r="F24" s="6"/>
      <c r="G24" s="6"/>
      <c r="H24" s="7"/>
      <c r="I24" s="8"/>
      <c r="J24" s="9"/>
      <c r="K24" s="9"/>
      <c r="L24" s="10"/>
      <c r="M24" s="11"/>
      <c r="O24" s="48"/>
    </row>
    <row r="25" spans="1:20" x14ac:dyDescent="0.25">
      <c r="A25" s="3"/>
      <c r="B25" s="61"/>
      <c r="C25" s="63"/>
      <c r="D25" s="61"/>
      <c r="E25" s="63"/>
      <c r="F25" s="61"/>
      <c r="G25" s="63"/>
      <c r="H25" s="70"/>
      <c r="I25" s="71"/>
      <c r="J25" s="72"/>
      <c r="K25" s="73"/>
      <c r="L25" s="72"/>
      <c r="M25" s="74"/>
      <c r="O25" s="48"/>
    </row>
    <row r="26" spans="1:20" x14ac:dyDescent="0.25">
      <c r="A26" s="4" t="s">
        <v>6</v>
      </c>
      <c r="B26" s="67">
        <f>SUM(B18:C25)</f>
        <v>18</v>
      </c>
      <c r="C26" s="68"/>
      <c r="D26" s="67">
        <f>SUM(D18:E25)</f>
        <v>450</v>
      </c>
      <c r="E26" s="68"/>
      <c r="F26" s="67">
        <f>SUM(F18:G25)</f>
        <v>387</v>
      </c>
      <c r="G26" s="68"/>
      <c r="H26" s="67">
        <f>SUM(H18:I25)</f>
        <v>63</v>
      </c>
      <c r="I26" s="68"/>
      <c r="J26" s="59">
        <f>F26/D26</f>
        <v>0.86</v>
      </c>
      <c r="K26" s="69"/>
      <c r="L26" s="59">
        <f>H26/D26</f>
        <v>0.14000000000000001</v>
      </c>
      <c r="M26" s="60"/>
      <c r="O26" s="48"/>
    </row>
    <row r="27" spans="1:20" ht="15.75" thickBot="1" x14ac:dyDescent="0.3">
      <c r="A27" s="12"/>
      <c r="B27" s="84"/>
      <c r="C27" s="85"/>
      <c r="D27" s="84"/>
      <c r="E27" s="85"/>
      <c r="F27" s="13"/>
      <c r="G27" s="14"/>
      <c r="H27" s="13"/>
      <c r="I27" s="14"/>
      <c r="J27" s="13"/>
      <c r="K27" s="14"/>
      <c r="L27" s="13"/>
      <c r="M27" s="15"/>
      <c r="O27" s="48"/>
    </row>
    <row r="28" spans="1:20" x14ac:dyDescent="0.25">
      <c r="B28" s="81"/>
      <c r="C28" s="81"/>
      <c r="D28" s="81"/>
      <c r="E28" s="81"/>
      <c r="O28" s="49"/>
    </row>
    <row r="29" spans="1:20" ht="15.75" thickBot="1" x14ac:dyDescent="0.3"/>
    <row r="30" spans="1:20" ht="15.75" thickBot="1" x14ac:dyDescent="0.3">
      <c r="A30" s="25" t="s">
        <v>13</v>
      </c>
      <c r="B30" s="16"/>
      <c r="C30" s="82"/>
      <c r="D30" s="82"/>
      <c r="E30" s="17">
        <f>SUM(H18:I23)</f>
        <v>63</v>
      </c>
      <c r="F30" s="18"/>
      <c r="J30" s="26" t="s">
        <v>14</v>
      </c>
      <c r="K30" s="27">
        <f>L26</f>
        <v>0.14000000000000001</v>
      </c>
      <c r="L30" s="39" t="s">
        <v>15</v>
      </c>
      <c r="M30" s="19"/>
    </row>
    <row r="31" spans="1:20" x14ac:dyDescent="0.25">
      <c r="A31" s="19"/>
      <c r="C31" s="81" t="s">
        <v>16</v>
      </c>
      <c r="D31" s="81"/>
      <c r="E31" s="20">
        <v>43</v>
      </c>
      <c r="J31" s="38" t="s">
        <v>16</v>
      </c>
      <c r="K31" s="24"/>
      <c r="L31" s="40">
        <f>E31/D26</f>
        <v>9.555555555555556E-2</v>
      </c>
      <c r="M31" s="19"/>
    </row>
    <row r="32" spans="1:20" x14ac:dyDescent="0.25">
      <c r="A32" s="19"/>
      <c r="C32" s="81" t="s">
        <v>17</v>
      </c>
      <c r="D32" s="81"/>
      <c r="E32" s="20">
        <v>8</v>
      </c>
      <c r="J32" s="41" t="s">
        <v>17</v>
      </c>
      <c r="K32" s="28"/>
      <c r="L32" s="42">
        <f>E32/D26</f>
        <v>1.7777777777777778E-2</v>
      </c>
      <c r="M32" s="19"/>
    </row>
    <row r="33" spans="1:13" ht="15.75" thickBot="1" x14ac:dyDescent="0.3">
      <c r="A33" s="22"/>
      <c r="B33" s="23"/>
      <c r="C33" s="83" t="s">
        <v>18</v>
      </c>
      <c r="D33" s="83"/>
      <c r="E33" s="15">
        <f>E30-E31-E32</f>
        <v>12</v>
      </c>
      <c r="J33" s="22" t="s">
        <v>19</v>
      </c>
      <c r="K33" s="23"/>
      <c r="L33" s="43">
        <f>E33/D26</f>
        <v>2.6666666666666668E-2</v>
      </c>
      <c r="M33" s="19"/>
    </row>
    <row r="34" spans="1:13" x14ac:dyDescent="0.25">
      <c r="K34" s="21"/>
    </row>
    <row r="35" spans="1:13" ht="15.75" thickBot="1" x14ac:dyDescent="0.3"/>
    <row r="36" spans="1:13" x14ac:dyDescent="0.25">
      <c r="A36" s="29" t="s">
        <v>24</v>
      </c>
      <c r="B36" s="30"/>
      <c r="C36" s="30"/>
      <c r="D36" s="30"/>
      <c r="E36" s="30"/>
      <c r="F36" s="30"/>
      <c r="G36" s="30"/>
      <c r="H36" s="30"/>
      <c r="I36" s="30"/>
      <c r="J36" s="19"/>
    </row>
    <row r="37" spans="1:13" ht="15.75" thickBot="1" x14ac:dyDescent="0.3">
      <c r="A37" s="31" t="s">
        <v>23</v>
      </c>
      <c r="B37" s="32"/>
      <c r="C37" s="32"/>
      <c r="D37" s="32"/>
      <c r="E37" s="32"/>
      <c r="F37" s="32"/>
      <c r="G37" s="32"/>
      <c r="H37" s="32"/>
      <c r="I37" s="32"/>
      <c r="J37" s="19"/>
    </row>
  </sheetData>
  <mergeCells count="69">
    <mergeCell ref="C32:D32"/>
    <mergeCell ref="C33:D33"/>
    <mergeCell ref="B27:C27"/>
    <mergeCell ref="D27:E27"/>
    <mergeCell ref="B28:C28"/>
    <mergeCell ref="D28:E28"/>
    <mergeCell ref="C30:D30"/>
    <mergeCell ref="C31:D31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3:M23"/>
    <mergeCell ref="B22:C22"/>
    <mergeCell ref="D22:E22"/>
    <mergeCell ref="F22:G22"/>
    <mergeCell ref="H22:I22"/>
    <mergeCell ref="J22:K22"/>
    <mergeCell ref="L22:M22"/>
    <mergeCell ref="B23:C23"/>
    <mergeCell ref="D23:E23"/>
    <mergeCell ref="F23:G23"/>
    <mergeCell ref="H23:I23"/>
    <mergeCell ref="J23:K23"/>
    <mergeCell ref="L21:M21"/>
    <mergeCell ref="B20:C20"/>
    <mergeCell ref="D20:E20"/>
    <mergeCell ref="F20:G20"/>
    <mergeCell ref="H20:I20"/>
    <mergeCell ref="J20:K20"/>
    <mergeCell ref="L20:M20"/>
    <mergeCell ref="B21:C21"/>
    <mergeCell ref="D21:E21"/>
    <mergeCell ref="F21:G21"/>
    <mergeCell ref="H21:I21"/>
    <mergeCell ref="J21:K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5:M16"/>
    <mergeCell ref="B17:C17"/>
    <mergeCell ref="D17:E17"/>
    <mergeCell ref="F17:G17"/>
    <mergeCell ref="H17:I17"/>
    <mergeCell ref="J17:K17"/>
    <mergeCell ref="L17:M17"/>
    <mergeCell ref="J15:K16"/>
    <mergeCell ref="A15:A16"/>
    <mergeCell ref="B15:C16"/>
    <mergeCell ref="D15:E16"/>
    <mergeCell ref="F15:G16"/>
    <mergeCell ref="H15:I1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8BF94-CA87-4F6D-93E3-22B34F6BD407}">
  <dimension ref="A2:T37"/>
  <sheetViews>
    <sheetView workbookViewId="0">
      <selection activeCell="E30" sqref="E30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33"/>
      <c r="C2" s="34"/>
      <c r="D2" s="34"/>
      <c r="F2" s="34"/>
      <c r="G2" s="34"/>
      <c r="H2" s="34"/>
    </row>
    <row r="3" spans="1:15" x14ac:dyDescent="0.25">
      <c r="B3" s="35"/>
    </row>
    <row r="4" spans="1:15" ht="20.25" x14ac:dyDescent="0.3">
      <c r="D4" s="36" t="s">
        <v>25</v>
      </c>
    </row>
    <row r="5" spans="1:15" ht="15.75" x14ac:dyDescent="0.25">
      <c r="D5" s="37" t="s">
        <v>26</v>
      </c>
    </row>
    <row r="7" spans="1:15" x14ac:dyDescent="0.25">
      <c r="B7" s="1" t="s">
        <v>0</v>
      </c>
      <c r="C7" s="1"/>
      <c r="D7" s="1"/>
    </row>
    <row r="8" spans="1:15" x14ac:dyDescent="0.25">
      <c r="D8" s="2" t="s">
        <v>38</v>
      </c>
    </row>
    <row r="12" spans="1:15" x14ac:dyDescent="0.25">
      <c r="A12" t="s">
        <v>1</v>
      </c>
    </row>
    <row r="14" spans="1:15" ht="15.75" thickBot="1" x14ac:dyDescent="0.3"/>
    <row r="15" spans="1:15" x14ac:dyDescent="0.25">
      <c r="A15" s="75" t="s">
        <v>2</v>
      </c>
      <c r="B15" s="77" t="s">
        <v>3</v>
      </c>
      <c r="C15" s="78"/>
      <c r="D15" s="64" t="s">
        <v>20</v>
      </c>
      <c r="E15" s="65"/>
      <c r="F15" s="64" t="s">
        <v>21</v>
      </c>
      <c r="G15" s="65"/>
      <c r="H15" s="64" t="s">
        <v>22</v>
      </c>
      <c r="I15" s="65"/>
      <c r="J15" s="51" t="s">
        <v>4</v>
      </c>
      <c r="K15" s="65"/>
      <c r="L15" s="51" t="s">
        <v>5</v>
      </c>
      <c r="M15" s="52"/>
      <c r="O15" s="46" t="s">
        <v>40</v>
      </c>
    </row>
    <row r="16" spans="1:15" ht="15.75" thickBot="1" x14ac:dyDescent="0.3">
      <c r="A16" s="76"/>
      <c r="B16" s="79"/>
      <c r="C16" s="80"/>
      <c r="D16" s="53"/>
      <c r="E16" s="66"/>
      <c r="F16" s="53"/>
      <c r="G16" s="66"/>
      <c r="H16" s="53"/>
      <c r="I16" s="66"/>
      <c r="J16" s="53"/>
      <c r="K16" s="66"/>
      <c r="L16" s="53"/>
      <c r="M16" s="54"/>
      <c r="O16" s="47"/>
    </row>
    <row r="17" spans="1:20" x14ac:dyDescent="0.25">
      <c r="A17" s="3"/>
      <c r="B17" s="61"/>
      <c r="C17" s="63"/>
      <c r="D17" s="61"/>
      <c r="E17" s="63"/>
      <c r="F17" s="61"/>
      <c r="G17" s="63"/>
      <c r="H17" s="61"/>
      <c r="I17" s="63"/>
      <c r="J17" s="61"/>
      <c r="K17" s="63"/>
      <c r="L17" s="61"/>
      <c r="M17" s="62"/>
      <c r="O17" s="48"/>
    </row>
    <row r="18" spans="1:20" x14ac:dyDescent="0.25">
      <c r="A18" s="4" t="s">
        <v>8</v>
      </c>
      <c r="B18" s="67">
        <v>3</v>
      </c>
      <c r="C18" s="68"/>
      <c r="D18" s="67">
        <f>24*3</f>
        <v>72</v>
      </c>
      <c r="E18" s="68"/>
      <c r="F18" s="55">
        <f t="shared" ref="F18:F20" si="0">D18-H18</f>
        <v>41</v>
      </c>
      <c r="G18" s="55"/>
      <c r="H18" s="56">
        <v>31</v>
      </c>
      <c r="I18" s="57"/>
      <c r="J18" s="58">
        <f t="shared" ref="J18:J23" si="1">F18/D18</f>
        <v>0.56944444444444442</v>
      </c>
      <c r="K18" s="58"/>
      <c r="L18" s="59">
        <f t="shared" ref="L18:L23" si="2">H18/D18</f>
        <v>0.43055555555555558</v>
      </c>
      <c r="M18" s="60"/>
      <c r="O18" s="48"/>
    </row>
    <row r="19" spans="1:20" x14ac:dyDescent="0.25">
      <c r="A19" s="4" t="s">
        <v>48</v>
      </c>
      <c r="B19" s="67">
        <v>3</v>
      </c>
      <c r="C19" s="68"/>
      <c r="D19" s="67">
        <f>24*3</f>
        <v>72</v>
      </c>
      <c r="E19" s="68"/>
      <c r="F19" s="55">
        <f t="shared" si="0"/>
        <v>67</v>
      </c>
      <c r="G19" s="55"/>
      <c r="H19" s="56">
        <v>5</v>
      </c>
      <c r="I19" s="57"/>
      <c r="J19" s="58">
        <f t="shared" si="1"/>
        <v>0.93055555555555558</v>
      </c>
      <c r="K19" s="58"/>
      <c r="L19" s="59">
        <f t="shared" si="2"/>
        <v>6.9444444444444448E-2</v>
      </c>
      <c r="M19" s="60"/>
      <c r="O19" s="48"/>
    </row>
    <row r="20" spans="1:20" x14ac:dyDescent="0.25">
      <c r="A20" s="4" t="s">
        <v>10</v>
      </c>
      <c r="B20" s="67">
        <v>6</v>
      </c>
      <c r="C20" s="68"/>
      <c r="D20" s="67">
        <f>24*6</f>
        <v>144</v>
      </c>
      <c r="E20" s="68"/>
      <c r="F20" s="55">
        <f t="shared" si="0"/>
        <v>127</v>
      </c>
      <c r="G20" s="55"/>
      <c r="H20" s="56">
        <v>17</v>
      </c>
      <c r="I20" s="57"/>
      <c r="J20" s="58">
        <f t="shared" si="1"/>
        <v>0.88194444444444442</v>
      </c>
      <c r="K20" s="58"/>
      <c r="L20" s="59">
        <f t="shared" si="2"/>
        <v>0.11805555555555555</v>
      </c>
      <c r="M20" s="60"/>
      <c r="O20" s="48"/>
      <c r="P20" s="44"/>
      <c r="Q20" s="44"/>
      <c r="R20" s="44"/>
      <c r="S20" s="44"/>
      <c r="T20" s="44"/>
    </row>
    <row r="21" spans="1:20" x14ac:dyDescent="0.25">
      <c r="A21" s="4" t="s">
        <v>39</v>
      </c>
      <c r="B21" s="67">
        <v>3</v>
      </c>
      <c r="C21" s="68"/>
      <c r="D21" s="67">
        <f>26*3</f>
        <v>78</v>
      </c>
      <c r="E21" s="68"/>
      <c r="F21" s="55">
        <f>D21-H21</f>
        <v>64</v>
      </c>
      <c r="G21" s="55"/>
      <c r="H21" s="56">
        <v>14</v>
      </c>
      <c r="I21" s="57"/>
      <c r="J21" s="58">
        <f t="shared" si="1"/>
        <v>0.82051282051282048</v>
      </c>
      <c r="K21" s="58"/>
      <c r="L21" s="59">
        <f t="shared" si="2"/>
        <v>0.17948717948717949</v>
      </c>
      <c r="M21" s="60"/>
      <c r="O21" s="50"/>
    </row>
    <row r="22" spans="1:20" x14ac:dyDescent="0.25">
      <c r="A22" s="4" t="s">
        <v>11</v>
      </c>
      <c r="B22" s="67">
        <v>2</v>
      </c>
      <c r="C22" s="68"/>
      <c r="D22" s="56">
        <f>24*2</f>
        <v>48</v>
      </c>
      <c r="E22" s="57"/>
      <c r="F22" s="55">
        <f t="shared" ref="F22:F23" si="3">D22-H22</f>
        <v>40</v>
      </c>
      <c r="G22" s="55"/>
      <c r="H22" s="56">
        <v>8</v>
      </c>
      <c r="I22" s="57"/>
      <c r="J22" s="58">
        <f t="shared" si="1"/>
        <v>0.83333333333333337</v>
      </c>
      <c r="K22" s="58"/>
      <c r="L22" s="59">
        <f t="shared" si="2"/>
        <v>0.16666666666666666</v>
      </c>
      <c r="M22" s="60"/>
      <c r="O22" s="48"/>
    </row>
    <row r="23" spans="1:20" x14ac:dyDescent="0.25">
      <c r="A23" s="4" t="s">
        <v>12</v>
      </c>
      <c r="B23" s="67">
        <v>1</v>
      </c>
      <c r="C23" s="68"/>
      <c r="D23" s="67">
        <f>24*1</f>
        <v>24</v>
      </c>
      <c r="E23" s="68"/>
      <c r="F23" s="55">
        <f t="shared" si="3"/>
        <v>16</v>
      </c>
      <c r="G23" s="55"/>
      <c r="H23" s="56">
        <v>8</v>
      </c>
      <c r="I23" s="57"/>
      <c r="J23" s="58">
        <f t="shared" si="1"/>
        <v>0.66666666666666663</v>
      </c>
      <c r="K23" s="58"/>
      <c r="L23" s="59">
        <f t="shared" si="2"/>
        <v>0.33333333333333331</v>
      </c>
      <c r="M23" s="60"/>
      <c r="O23" s="48"/>
    </row>
    <row r="24" spans="1:20" ht="15.75" thickBot="1" x14ac:dyDescent="0.3">
      <c r="A24" s="5"/>
      <c r="B24" s="6"/>
      <c r="C24" s="6"/>
      <c r="D24" s="7"/>
      <c r="E24" s="8"/>
      <c r="F24" s="6"/>
      <c r="G24" s="6"/>
      <c r="H24" s="7"/>
      <c r="I24" s="8"/>
      <c r="J24" s="9"/>
      <c r="K24" s="9"/>
      <c r="L24" s="10"/>
      <c r="M24" s="11"/>
      <c r="O24" s="48"/>
    </row>
    <row r="25" spans="1:20" x14ac:dyDescent="0.25">
      <c r="A25" s="3"/>
      <c r="B25" s="61"/>
      <c r="C25" s="63"/>
      <c r="D25" s="61"/>
      <c r="E25" s="63"/>
      <c r="F25" s="61"/>
      <c r="G25" s="63"/>
      <c r="H25" s="70"/>
      <c r="I25" s="71"/>
      <c r="J25" s="72"/>
      <c r="K25" s="73"/>
      <c r="L25" s="72"/>
      <c r="M25" s="74"/>
      <c r="O25" s="48"/>
    </row>
    <row r="26" spans="1:20" x14ac:dyDescent="0.25">
      <c r="A26" s="4" t="s">
        <v>6</v>
      </c>
      <c r="B26" s="67">
        <f>SUM(B18:C25)</f>
        <v>18</v>
      </c>
      <c r="C26" s="68"/>
      <c r="D26" s="67">
        <f>SUM(D18:E25)</f>
        <v>438</v>
      </c>
      <c r="E26" s="68"/>
      <c r="F26" s="67">
        <f>SUM(F18:G25)</f>
        <v>355</v>
      </c>
      <c r="G26" s="68"/>
      <c r="H26" s="67">
        <f>SUM(H18:I25)</f>
        <v>83</v>
      </c>
      <c r="I26" s="68"/>
      <c r="J26" s="59">
        <f>F26/D26</f>
        <v>0.81050228310502281</v>
      </c>
      <c r="K26" s="69"/>
      <c r="L26" s="59">
        <f>H26/D26</f>
        <v>0.18949771689497716</v>
      </c>
      <c r="M26" s="60"/>
      <c r="O26" s="48"/>
    </row>
    <row r="27" spans="1:20" ht="15.75" thickBot="1" x14ac:dyDescent="0.3">
      <c r="A27" s="12"/>
      <c r="B27" s="84"/>
      <c r="C27" s="85"/>
      <c r="D27" s="84"/>
      <c r="E27" s="85"/>
      <c r="F27" s="13"/>
      <c r="G27" s="14"/>
      <c r="H27" s="13"/>
      <c r="I27" s="14"/>
      <c r="J27" s="13"/>
      <c r="K27" s="14"/>
      <c r="L27" s="13"/>
      <c r="M27" s="15"/>
      <c r="O27" s="48"/>
    </row>
    <row r="28" spans="1:20" x14ac:dyDescent="0.25">
      <c r="B28" s="81"/>
      <c r="C28" s="81"/>
      <c r="D28" s="81"/>
      <c r="E28" s="81"/>
      <c r="O28" s="49"/>
    </row>
    <row r="29" spans="1:20" ht="15.75" thickBot="1" x14ac:dyDescent="0.3"/>
    <row r="30" spans="1:20" ht="15.75" thickBot="1" x14ac:dyDescent="0.3">
      <c r="A30" s="25" t="s">
        <v>13</v>
      </c>
      <c r="B30" s="16"/>
      <c r="C30" s="82"/>
      <c r="D30" s="82"/>
      <c r="E30" s="17">
        <f>SUM(H18:I23)</f>
        <v>83</v>
      </c>
      <c r="F30" s="18"/>
      <c r="J30" s="26" t="s">
        <v>14</v>
      </c>
      <c r="K30" s="27">
        <f>L26</f>
        <v>0.18949771689497716</v>
      </c>
      <c r="L30" s="39" t="s">
        <v>15</v>
      </c>
      <c r="M30" s="19"/>
    </row>
    <row r="31" spans="1:20" x14ac:dyDescent="0.25">
      <c r="A31" s="19"/>
      <c r="C31" s="81" t="s">
        <v>16</v>
      </c>
      <c r="D31" s="81"/>
      <c r="E31" s="20">
        <v>67</v>
      </c>
      <c r="J31" s="38" t="s">
        <v>16</v>
      </c>
      <c r="K31" s="24"/>
      <c r="L31" s="40">
        <f>E31/D26</f>
        <v>0.15296803652968036</v>
      </c>
      <c r="M31" s="19"/>
    </row>
    <row r="32" spans="1:20" x14ac:dyDescent="0.25">
      <c r="A32" s="19"/>
      <c r="C32" s="81" t="s">
        <v>17</v>
      </c>
      <c r="D32" s="81"/>
      <c r="E32" s="20">
        <v>7</v>
      </c>
      <c r="J32" s="41" t="s">
        <v>17</v>
      </c>
      <c r="K32" s="28"/>
      <c r="L32" s="42">
        <f>E32/D26</f>
        <v>1.5981735159817351E-2</v>
      </c>
      <c r="M32" s="19"/>
    </row>
    <row r="33" spans="1:13" ht="15.75" thickBot="1" x14ac:dyDescent="0.3">
      <c r="A33" s="22"/>
      <c r="B33" s="23"/>
      <c r="C33" s="83" t="s">
        <v>18</v>
      </c>
      <c r="D33" s="83"/>
      <c r="E33" s="15">
        <f>E30-E31-E32</f>
        <v>9</v>
      </c>
      <c r="J33" s="22" t="s">
        <v>19</v>
      </c>
      <c r="K33" s="23"/>
      <c r="L33" s="43">
        <f>E33/D26</f>
        <v>2.0547945205479451E-2</v>
      </c>
      <c r="M33" s="19"/>
    </row>
    <row r="34" spans="1:13" x14ac:dyDescent="0.25">
      <c r="K34" s="21"/>
    </row>
    <row r="35" spans="1:13" ht="15.75" thickBot="1" x14ac:dyDescent="0.3"/>
    <row r="36" spans="1:13" x14ac:dyDescent="0.25">
      <c r="A36" s="29" t="s">
        <v>24</v>
      </c>
      <c r="B36" s="30"/>
      <c r="C36" s="30"/>
      <c r="D36" s="30"/>
      <c r="E36" s="30"/>
      <c r="F36" s="30"/>
      <c r="G36" s="30"/>
      <c r="H36" s="30"/>
      <c r="I36" s="30"/>
      <c r="J36" s="19"/>
    </row>
    <row r="37" spans="1:13" ht="15.75" thickBot="1" x14ac:dyDescent="0.3">
      <c r="A37" s="31" t="s">
        <v>23</v>
      </c>
      <c r="B37" s="32"/>
      <c r="C37" s="32"/>
      <c r="D37" s="32"/>
      <c r="E37" s="32"/>
      <c r="F37" s="32"/>
      <c r="G37" s="32"/>
      <c r="H37" s="32"/>
      <c r="I37" s="32"/>
      <c r="J37" s="19"/>
    </row>
  </sheetData>
  <mergeCells count="69">
    <mergeCell ref="C32:D32"/>
    <mergeCell ref="C33:D33"/>
    <mergeCell ref="B27:C27"/>
    <mergeCell ref="D27:E27"/>
    <mergeCell ref="B28:C28"/>
    <mergeCell ref="D28:E28"/>
    <mergeCell ref="C30:D30"/>
    <mergeCell ref="C31:D31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3:M23"/>
    <mergeCell ref="B22:C22"/>
    <mergeCell ref="D22:E22"/>
    <mergeCell ref="F22:G22"/>
    <mergeCell ref="H22:I22"/>
    <mergeCell ref="J22:K22"/>
    <mergeCell ref="L22:M22"/>
    <mergeCell ref="B23:C23"/>
    <mergeCell ref="D23:E23"/>
    <mergeCell ref="F23:G23"/>
    <mergeCell ref="H23:I23"/>
    <mergeCell ref="J23:K23"/>
    <mergeCell ref="L21:M21"/>
    <mergeCell ref="B20:C20"/>
    <mergeCell ref="D20:E20"/>
    <mergeCell ref="F20:G20"/>
    <mergeCell ref="H20:I20"/>
    <mergeCell ref="J20:K20"/>
    <mergeCell ref="L20:M20"/>
    <mergeCell ref="B21:C21"/>
    <mergeCell ref="D21:E21"/>
    <mergeCell ref="F21:G21"/>
    <mergeCell ref="H21:I21"/>
    <mergeCell ref="J21:K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5:M16"/>
    <mergeCell ref="B17:C17"/>
    <mergeCell ref="D17:E17"/>
    <mergeCell ref="F17:G17"/>
    <mergeCell ref="H17:I17"/>
    <mergeCell ref="J17:K17"/>
    <mergeCell ref="L17:M17"/>
    <mergeCell ref="J15:K16"/>
    <mergeCell ref="A15:A16"/>
    <mergeCell ref="B15:C16"/>
    <mergeCell ref="D15:E16"/>
    <mergeCell ref="F15:G16"/>
    <mergeCell ref="H15:I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GENNAIO 2024</vt:lpstr>
      <vt:lpstr>FEBBRAIO 2024</vt:lpstr>
      <vt:lpstr>MARZO 2024</vt:lpstr>
      <vt:lpstr>APRILE 2024</vt:lpstr>
      <vt:lpstr>MAGGIO 2024</vt:lpstr>
      <vt:lpstr>GIUGNO 2024</vt:lpstr>
      <vt:lpstr>LUGLIO 2024</vt:lpstr>
      <vt:lpstr>AGOSTO 2024</vt:lpstr>
      <vt:lpstr>SETTEMBRE 2024</vt:lpstr>
      <vt:lpstr>OTTOBRE 2024</vt:lpstr>
      <vt:lpstr>NOVEMBRE 2024</vt:lpstr>
      <vt:lpstr>DICEMBRE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Turci</dc:creator>
  <cp:lastModifiedBy>Ivan Turci</cp:lastModifiedBy>
  <dcterms:created xsi:type="dcterms:W3CDTF">2023-02-21T14:23:15Z</dcterms:created>
  <dcterms:modified xsi:type="dcterms:W3CDTF">2025-03-03T12:54:10Z</dcterms:modified>
</cp:coreProperties>
</file>