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V:\06_polizia_locale\Documenti PL\CENTRALE OPERATIVA\convenzioni gestione co\2025\3 - dcc\bozza\1\"/>
    </mc:Choice>
  </mc:AlternateContent>
  <xr:revisionPtr revIDLastSave="0" documentId="13_ncr:1_{E49E19C0-3B66-4803-8C49-B64C7646D90D}" xr6:coauthVersionLast="47" xr6:coauthVersionMax="47" xr10:uidLastSave="{00000000-0000-0000-0000-000000000000}"/>
  <bookViews>
    <workbookView xWindow="-120" yWindow="-120" windowWidth="29040" windowHeight="15720" firstSheet="1" activeTab="5" xr2:uid="{00000000-000D-0000-FFFF-FFFF00000000}"/>
  </bookViews>
  <sheets>
    <sheet name="Ristrutturazione sede CentraleO" sheetId="3" r:id="rId1"/>
    <sheet name="Utenze" sheetId="2" r:id="rId2"/>
    <sheet name="COSTO DEL PERSONALE" sheetId="5" r:id="rId3"/>
    <sheet name="QUADRO SPESE CENTRALE OP" sheetId="4" r:id="rId4"/>
    <sheet name="GENERALE" sheetId="1" r:id="rId5"/>
    <sheet name="Foglio1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6" l="1"/>
  <c r="C12" i="6"/>
  <c r="C7" i="6"/>
  <c r="C4" i="6"/>
  <c r="C3" i="6"/>
  <c r="C6" i="6"/>
  <c r="C11" i="6"/>
  <c r="C10" i="6"/>
  <c r="C2" i="6"/>
  <c r="C5" i="6"/>
  <c r="C9" i="6"/>
  <c r="F3" i="5"/>
  <c r="D3" i="5"/>
  <c r="C3" i="5"/>
  <c r="F2" i="5"/>
  <c r="D2" i="5"/>
  <c r="C2" i="5"/>
  <c r="G2" i="5" s="1"/>
  <c r="D7" i="3"/>
  <c r="F7" i="3" s="1"/>
  <c r="D6" i="3"/>
  <c r="F6" i="3" s="1"/>
  <c r="D5" i="3"/>
  <c r="F5" i="3" s="1"/>
  <c r="B4" i="3"/>
  <c r="D4" i="3" s="1"/>
  <c r="B9" i="2"/>
  <c r="B12" i="2" s="1"/>
  <c r="B5" i="4" s="1"/>
  <c r="D8" i="3" l="1"/>
  <c r="F4" i="3"/>
  <c r="F8" i="3" s="1"/>
  <c r="B3" i="4" s="1"/>
  <c r="G3" i="5"/>
  <c r="G4" i="5" s="1"/>
  <c r="B4" i="4" s="1"/>
  <c r="B7" i="4" s="1"/>
  <c r="C9" i="1"/>
  <c r="C17" i="1"/>
  <c r="D24" i="1"/>
  <c r="C24" i="1" s="1"/>
  <c r="C30" i="1"/>
  <c r="C29" i="1"/>
  <c r="C28" i="1"/>
  <c r="C8" i="1"/>
  <c r="C16" i="1"/>
  <c r="C18" i="1"/>
  <c r="C20" i="1"/>
  <c r="C21" i="1"/>
  <c r="C19" i="1"/>
  <c r="C11" i="1"/>
  <c r="C15" i="1"/>
  <c r="C13" i="1"/>
  <c r="C10" i="1"/>
  <c r="C22" i="1"/>
  <c r="C7" i="1"/>
  <c r="C12" i="1"/>
  <c r="C14" i="1"/>
  <c r="C6" i="1"/>
  <c r="C23" i="1" l="1"/>
  <c r="E30" i="1"/>
  <c r="E29" i="1"/>
  <c r="C31" i="1"/>
</calcChain>
</file>

<file path=xl/sharedStrings.xml><?xml version="1.0" encoding="utf-8"?>
<sst xmlns="http://schemas.openxmlformats.org/spreadsheetml/2006/main" count="78" uniqueCount="60">
  <si>
    <t>PROPOSTA CONVENZIONE CENTRALE OPERATIVA POLIZIA LOCALE</t>
  </si>
  <si>
    <t>COMUNE</t>
  </si>
  <si>
    <t>POPOLAZIONE</t>
  </si>
  <si>
    <t>IMPORTO FISSO</t>
  </si>
  <si>
    <t>PORTO MANTOVANO</t>
  </si>
  <si>
    <t>QUOTA</t>
  </si>
  <si>
    <t>CURTATONE</t>
  </si>
  <si>
    <t>RODIGO</t>
  </si>
  <si>
    <t>SABBIONETA</t>
  </si>
  <si>
    <t>PROVINCIA DI MANTOVA</t>
  </si>
  <si>
    <t>QUOTA FISSA</t>
  </si>
  <si>
    <t>QUOTA VARIABILE</t>
  </si>
  <si>
    <t>SEGNALAZIONI</t>
  </si>
  <si>
    <t>BAGNOLO SAN VITO</t>
  </si>
  <si>
    <t>CASTELBELFORTE</t>
  </si>
  <si>
    <t>BOZZOLO</t>
  </si>
  <si>
    <t>RONCOFERRARO</t>
  </si>
  <si>
    <t>CERESARA</t>
  </si>
  <si>
    <t>CASALOLDO</t>
  </si>
  <si>
    <t>MOTTEGGIANA</t>
  </si>
  <si>
    <t>SERRAVALLE A PO</t>
  </si>
  <si>
    <t>SUSTINENTE</t>
  </si>
  <si>
    <t>SAN GIORGIO BIGARELLO</t>
  </si>
  <si>
    <t>GAZOLDO DEGLI IPPOLITI</t>
  </si>
  <si>
    <t>DIPENDENTE</t>
  </si>
  <si>
    <t>STIPENDIO LORDO</t>
  </si>
  <si>
    <t>CPDEL</t>
  </si>
  <si>
    <t>INADEL</t>
  </si>
  <si>
    <t>INAIL</t>
  </si>
  <si>
    <t>IRAP</t>
  </si>
  <si>
    <t>TOTALE</t>
  </si>
  <si>
    <t>BORRIELLO GENNARO</t>
  </si>
  <si>
    <t>SCALISI ANDREA CRISTIANO</t>
  </si>
  <si>
    <t>BORGO VIRGILIO</t>
  </si>
  <si>
    <t>ROVERBELLA</t>
  </si>
  <si>
    <t>SPESE UTENZE ANNO 2024</t>
  </si>
  <si>
    <t xml:space="preserve">ACQUA </t>
  </si>
  <si>
    <t>LUCE</t>
  </si>
  <si>
    <t>GAS</t>
  </si>
  <si>
    <t>Totale</t>
  </si>
  <si>
    <t>UTENZE BIBLIOTECA COMUNALE E CENTRALE OPERATIVA</t>
  </si>
  <si>
    <t>Quota Centrale operativa</t>
  </si>
  <si>
    <t xml:space="preserve">IMPORTO € </t>
  </si>
  <si>
    <t>Tipologia di utenza</t>
  </si>
  <si>
    <t>SPESE DI INVESTIMENTO SOSTENUTE PER LA REALIZZAZIONE DELLA CENTRALE OPERATIVA</t>
  </si>
  <si>
    <t>RISTRUTTURAZIONE CON REALIZZAZIONE UFFICI AL PIANO PRIMO DELLEDIFICIO DI PIAZZA A. MORO N.2 DI CERESE DI BORGO VIRGILIO - CUP J21E16000110004</t>
  </si>
  <si>
    <t>OPERA PUBBLICA</t>
  </si>
  <si>
    <t>IMPORTO</t>
  </si>
  <si>
    <t>QUADRO ECONOMICO PER LA CENTRALE OPERATIVA</t>
  </si>
  <si>
    <t>Biblioteca di Cerese e Centrale operativa - Bando Axel Realizzazione nuovi Sistemi di Accumulo connessi ad Impianti Fotovoltaici Cup J29J21006800002</t>
  </si>
  <si>
    <t>quota</t>
  </si>
  <si>
    <t>VALORE INIZIALE A INVENTARIO DELLA SEDE DELLA CENTRALE OPERATIVA E DELLA BIBLIOTECA COMUNALE</t>
  </si>
  <si>
    <t>AREA DELLA SEDE - VALORE INVENTARIALE</t>
  </si>
  <si>
    <t>% AMMORTAMENTO</t>
  </si>
  <si>
    <t>COSTO ANNUALE</t>
  </si>
  <si>
    <t>AMMORTAMENTO DEGLI INVESTIMENTI EFFETTUATI</t>
  </si>
  <si>
    <t>UTENZE</t>
  </si>
  <si>
    <t>COSTO DEL PERSONALE</t>
  </si>
  <si>
    <t xml:space="preserve">COSTO PER MOTORIZZAZIONE </t>
  </si>
  <si>
    <t>PIUBEGA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</si>
</sst>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43" fontId="0" fillId="0" borderId="0" xfId="1" applyFont="1"/>
    <xf numFmtId="164" fontId="0" fillId="0" borderId="0" xfId="1" applyNumberFormat="1" applyFont="1"/>
    <xf numFmtId="0" fontId="0" fillId="0" borderId="1" xfId="0" applyBorder="1" applyAlignment="1">
      <alignment horizontal="center"/>
    </xf>
    <xf numFmtId="43" fontId="0" fillId="0" borderId="1" xfId="1" applyFont="1" applyFill="1" applyBorder="1" applyAlignment="1">
      <alignment horizontal="center"/>
    </xf>
    <xf numFmtId="0" fontId="3" fillId="0" borderId="1" xfId="0" applyFont="1" applyBorder="1"/>
    <xf numFmtId="43" fontId="0" fillId="0" borderId="1" xfId="1" applyFont="1" applyFill="1" applyBorder="1"/>
    <xf numFmtId="0" fontId="0" fillId="0" borderId="1" xfId="0" applyBorder="1"/>
    <xf numFmtId="43" fontId="0" fillId="0" borderId="0" xfId="0" applyNumberFormat="1"/>
    <xf numFmtId="0" fontId="2" fillId="0" borderId="0" xfId="0" applyFont="1"/>
    <xf numFmtId="43" fontId="0" fillId="0" borderId="0" xfId="1" applyFont="1" applyAlignment="1">
      <alignment horizontal="center"/>
    </xf>
    <xf numFmtId="4" fontId="0" fillId="0" borderId="0" xfId="0" applyNumberFormat="1"/>
    <xf numFmtId="0" fontId="6" fillId="0" borderId="1" xfId="0" applyFont="1" applyBorder="1"/>
    <xf numFmtId="4" fontId="6" fillId="0" borderId="1" xfId="0" applyNumberFormat="1" applyFont="1" applyBorder="1" applyAlignment="1">
      <alignment horizontal="right"/>
    </xf>
    <xf numFmtId="0" fontId="5" fillId="0" borderId="1" xfId="0" applyFont="1" applyBorder="1"/>
    <xf numFmtId="4" fontId="5" fillId="0" borderId="1" xfId="0" applyNumberFormat="1" applyFont="1" applyBorder="1"/>
    <xf numFmtId="0" fontId="5" fillId="0" borderId="2" xfId="0" applyFont="1" applyBorder="1"/>
    <xf numFmtId="4" fontId="5" fillId="0" borderId="2" xfId="0" applyNumberFormat="1" applyFont="1" applyBorder="1"/>
    <xf numFmtId="0" fontId="6" fillId="0" borderId="3" xfId="0" applyFont="1" applyBorder="1"/>
    <xf numFmtId="4" fontId="2" fillId="0" borderId="3" xfId="0" applyNumberFormat="1" applyFont="1" applyBorder="1"/>
    <xf numFmtId="0" fontId="7" fillId="0" borderId="0" xfId="0" applyFont="1"/>
    <xf numFmtId="4" fontId="7" fillId="0" borderId="0" xfId="0" applyNumberFormat="1" applyFont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43" fontId="0" fillId="0" borderId="1" xfId="1" applyFont="1" applyBorder="1"/>
    <xf numFmtId="9" fontId="0" fillId="0" borderId="1" xfId="2" applyFont="1" applyBorder="1"/>
    <xf numFmtId="43" fontId="0" fillId="0" borderId="1" xfId="0" applyNumberFormat="1" applyBorder="1"/>
    <xf numFmtId="9" fontId="0" fillId="0" borderId="1" xfId="0" applyNumberFormat="1" applyBorder="1"/>
    <xf numFmtId="9" fontId="0" fillId="0" borderId="4" xfId="2" applyFont="1" applyBorder="1"/>
    <xf numFmtId="9" fontId="0" fillId="0" borderId="4" xfId="0" applyNumberFormat="1" applyBorder="1"/>
    <xf numFmtId="4" fontId="0" fillId="0" borderId="1" xfId="0" applyNumberFormat="1" applyBorder="1"/>
    <xf numFmtId="43" fontId="2" fillId="0" borderId="1" xfId="0" applyNumberFormat="1" applyFont="1" applyBorder="1"/>
    <xf numFmtId="0" fontId="2" fillId="0" borderId="1" xfId="0" applyFont="1" applyBorder="1"/>
    <xf numFmtId="0" fontId="4" fillId="0" borderId="0" xfId="0" applyFont="1"/>
    <xf numFmtId="43" fontId="4" fillId="0" borderId="0" xfId="0" applyNumberFormat="1" applyFont="1"/>
    <xf numFmtId="43" fontId="4" fillId="0" borderId="0" xfId="1" applyFont="1" applyAlignment="1">
      <alignment horizontal="center"/>
    </xf>
    <xf numFmtId="164" fontId="4" fillId="0" borderId="0" xfId="1" applyNumberFormat="1" applyFont="1"/>
    <xf numFmtId="43" fontId="4" fillId="0" borderId="0" xfId="1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3">
    <cellStyle name="Migliaia" xfId="1" builtinId="3"/>
    <cellStyle name="Normale" xfId="0" builtinId="0"/>
    <cellStyle name="Percentual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workbookViewId="0">
      <selection activeCell="D13" sqref="D13"/>
    </sheetView>
  </sheetViews>
  <sheetFormatPr defaultRowHeight="15" x14ac:dyDescent="0.25"/>
  <cols>
    <col min="1" max="1" width="53.140625" customWidth="1"/>
    <col min="2" max="2" width="15.28515625" customWidth="1"/>
    <col min="4" max="4" width="11.5703125" bestFit="1" customWidth="1"/>
    <col min="5" max="5" width="19.42578125" bestFit="1" customWidth="1"/>
    <col min="6" max="6" width="16.140625" bestFit="1" customWidth="1"/>
  </cols>
  <sheetData>
    <row r="1" spans="1:6" x14ac:dyDescent="0.25">
      <c r="A1" s="9" t="s">
        <v>44</v>
      </c>
    </row>
    <row r="3" spans="1:6" s="23" customFormat="1" x14ac:dyDescent="0.25">
      <c r="A3" s="3" t="s">
        <v>46</v>
      </c>
      <c r="B3" s="3" t="s">
        <v>47</v>
      </c>
      <c r="C3" s="3" t="s">
        <v>50</v>
      </c>
      <c r="D3" s="3" t="s">
        <v>47</v>
      </c>
      <c r="E3" s="3" t="s">
        <v>53</v>
      </c>
      <c r="F3" s="3" t="s">
        <v>54</v>
      </c>
    </row>
    <row r="4" spans="1:6" ht="45" x14ac:dyDescent="0.25">
      <c r="A4" s="22" t="s">
        <v>45</v>
      </c>
      <c r="B4" s="24">
        <f>1364.43+132606.18+13722.28+243.76+1249.28+1231.96</f>
        <v>150417.88999999998</v>
      </c>
      <c r="C4" s="28">
        <v>1</v>
      </c>
      <c r="D4" s="26">
        <f>B4*C4</f>
        <v>150417.88999999998</v>
      </c>
      <c r="E4" s="27">
        <v>0.02</v>
      </c>
      <c r="F4" s="26">
        <f>D4*E4</f>
        <v>3008.3577999999998</v>
      </c>
    </row>
    <row r="5" spans="1:6" ht="45" x14ac:dyDescent="0.25">
      <c r="A5" s="22" t="s">
        <v>49</v>
      </c>
      <c r="B5" s="24">
        <v>21758.7</v>
      </c>
      <c r="C5" s="29">
        <v>0.5</v>
      </c>
      <c r="D5" s="26">
        <f>B5*C5</f>
        <v>10879.35</v>
      </c>
      <c r="E5" s="25">
        <v>0.02</v>
      </c>
      <c r="F5" s="26">
        <f t="shared" ref="F5:F7" si="0">D5*E5</f>
        <v>217.58700000000002</v>
      </c>
    </row>
    <row r="6" spans="1:6" ht="30" x14ac:dyDescent="0.25">
      <c r="A6" s="22" t="s">
        <v>51</v>
      </c>
      <c r="B6" s="24">
        <v>165297.38</v>
      </c>
      <c r="C6" s="29">
        <v>0.5</v>
      </c>
      <c r="D6" s="26">
        <f>B6*C6</f>
        <v>82648.69</v>
      </c>
      <c r="E6" s="27">
        <v>0.02</v>
      </c>
      <c r="F6" s="26">
        <f t="shared" si="0"/>
        <v>1652.9738</v>
      </c>
    </row>
    <row r="7" spans="1:6" x14ac:dyDescent="0.25">
      <c r="A7" s="22" t="s">
        <v>52</v>
      </c>
      <c r="B7" s="24">
        <v>41324.35</v>
      </c>
      <c r="C7" s="29">
        <v>0.5</v>
      </c>
      <c r="D7" s="26">
        <f>B7*C7</f>
        <v>20662.174999999999</v>
      </c>
      <c r="E7" s="27">
        <v>0</v>
      </c>
      <c r="F7" s="26">
        <f t="shared" si="0"/>
        <v>0</v>
      </c>
    </row>
    <row r="8" spans="1:6" x14ac:dyDescent="0.25">
      <c r="D8" s="26">
        <f>SUM(D4:D7)</f>
        <v>264608.10499999998</v>
      </c>
      <c r="E8" s="7"/>
      <c r="F8" s="26">
        <f>SUM(F4:F7)</f>
        <v>4878.9186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2"/>
  <sheetViews>
    <sheetView workbookViewId="0">
      <selection activeCell="A15" sqref="A15"/>
    </sheetView>
  </sheetViews>
  <sheetFormatPr defaultRowHeight="15" x14ac:dyDescent="0.25"/>
  <cols>
    <col min="1" max="1" width="33.5703125" customWidth="1"/>
    <col min="2" max="2" width="30.5703125" customWidth="1"/>
  </cols>
  <sheetData>
    <row r="1" spans="1:2" ht="18.75" x14ac:dyDescent="0.3">
      <c r="A1" s="38" t="s">
        <v>40</v>
      </c>
      <c r="B1" s="38"/>
    </row>
    <row r="2" spans="1:2" ht="15.75" x14ac:dyDescent="0.25">
      <c r="A2" s="39" t="s">
        <v>35</v>
      </c>
      <c r="B2" s="39"/>
    </row>
    <row r="3" spans="1:2" x14ac:dyDescent="0.25">
      <c r="B3" s="11"/>
    </row>
    <row r="4" spans="1:2" x14ac:dyDescent="0.25">
      <c r="B4" s="11"/>
    </row>
    <row r="5" spans="1:2" x14ac:dyDescent="0.25">
      <c r="A5" s="12" t="s">
        <v>43</v>
      </c>
      <c r="B5" s="13" t="s">
        <v>42</v>
      </c>
    </row>
    <row r="6" spans="1:2" ht="15.75" x14ac:dyDescent="0.25">
      <c r="A6" s="14" t="s">
        <v>36</v>
      </c>
      <c r="B6" s="15">
        <v>500.43</v>
      </c>
    </row>
    <row r="7" spans="1:2" ht="15.75" x14ac:dyDescent="0.25">
      <c r="A7" s="14" t="s">
        <v>37</v>
      </c>
      <c r="B7" s="15">
        <v>6859.49</v>
      </c>
    </row>
    <row r="8" spans="1:2" ht="16.5" thickBot="1" x14ac:dyDescent="0.3">
      <c r="A8" s="16" t="s">
        <v>38</v>
      </c>
      <c r="B8" s="17">
        <v>3006.8</v>
      </c>
    </row>
    <row r="9" spans="1:2" ht="15.75" thickBot="1" x14ac:dyDescent="0.3">
      <c r="A9" s="18" t="s">
        <v>39</v>
      </c>
      <c r="B9" s="19">
        <f>SUM(B6:B8)</f>
        <v>10366.720000000001</v>
      </c>
    </row>
    <row r="10" spans="1:2" x14ac:dyDescent="0.25">
      <c r="B10" s="11"/>
    </row>
    <row r="11" spans="1:2" x14ac:dyDescent="0.25">
      <c r="B11" s="11"/>
    </row>
    <row r="12" spans="1:2" ht="18.75" x14ac:dyDescent="0.3">
      <c r="A12" s="20" t="s">
        <v>41</v>
      </c>
      <c r="B12" s="21">
        <f>B9/2</f>
        <v>5183.3600000000006</v>
      </c>
    </row>
  </sheetData>
  <mergeCells count="2">
    <mergeCell ref="A1:B1"/>
    <mergeCell ref="A2:B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workbookViewId="0">
      <selection activeCell="G7" sqref="G7"/>
    </sheetView>
  </sheetViews>
  <sheetFormatPr defaultRowHeight="15" x14ac:dyDescent="0.25"/>
  <cols>
    <col min="1" max="1" width="25.85546875" bestFit="1" customWidth="1"/>
    <col min="2" max="2" width="18.7109375" bestFit="1" customWidth="1"/>
    <col min="3" max="4" width="9.5703125" bestFit="1" customWidth="1"/>
    <col min="6" max="6" width="9.5703125" bestFit="1" customWidth="1"/>
    <col min="7" max="7" width="10.5703125" bestFit="1" customWidth="1"/>
  </cols>
  <sheetData>
    <row r="1" spans="1:7" x14ac:dyDescent="0.25">
      <c r="A1" s="3" t="s">
        <v>24</v>
      </c>
      <c r="B1" s="4" t="s">
        <v>25</v>
      </c>
      <c r="C1" s="4" t="s">
        <v>26</v>
      </c>
      <c r="D1" s="4" t="s">
        <v>27</v>
      </c>
      <c r="E1" s="4" t="s">
        <v>28</v>
      </c>
      <c r="F1" s="4" t="s">
        <v>29</v>
      </c>
      <c r="G1" s="4" t="s">
        <v>30</v>
      </c>
    </row>
    <row r="2" spans="1:7" x14ac:dyDescent="0.25">
      <c r="A2" s="5" t="s">
        <v>31</v>
      </c>
      <c r="B2" s="6">
        <v>25928.03</v>
      </c>
      <c r="C2" s="6">
        <f>B2*0.238</f>
        <v>6170.8711399999993</v>
      </c>
      <c r="D2" s="6">
        <f>B2*0.8*0.061</f>
        <v>1265.2878639999999</v>
      </c>
      <c r="E2" s="6"/>
      <c r="F2" s="6">
        <f>B2*0.085</f>
        <v>2203.8825500000003</v>
      </c>
      <c r="G2" s="6">
        <f>B2+C2+D2+E2+F2</f>
        <v>35568.071554000002</v>
      </c>
    </row>
    <row r="3" spans="1:7" x14ac:dyDescent="0.25">
      <c r="A3" s="7" t="s">
        <v>32</v>
      </c>
      <c r="B3" s="6">
        <v>28048.34</v>
      </c>
      <c r="C3" s="6">
        <f>B3*0.238</f>
        <v>6675.5049199999994</v>
      </c>
      <c r="D3" s="6">
        <f>B3*0.8*0.061</f>
        <v>1368.758992</v>
      </c>
      <c r="E3" s="6"/>
      <c r="F3" s="6">
        <f>B3*0.085</f>
        <v>2384.1089000000002</v>
      </c>
      <c r="G3" s="6">
        <f>B3+C3+D3+E3+F3</f>
        <v>38476.712812000005</v>
      </c>
    </row>
    <row r="4" spans="1:7" x14ac:dyDescent="0.25">
      <c r="G4" s="8">
        <f>SUM(G2:G3)</f>
        <v>74044.784366000007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7"/>
  <sheetViews>
    <sheetView workbookViewId="0">
      <selection activeCell="D17" sqref="D17"/>
    </sheetView>
  </sheetViews>
  <sheetFormatPr defaultRowHeight="15" x14ac:dyDescent="0.25"/>
  <cols>
    <col min="1" max="1" width="32" customWidth="1"/>
    <col min="2" max="2" width="10.5703125" bestFit="1" customWidth="1"/>
  </cols>
  <sheetData>
    <row r="1" spans="1:2" x14ac:dyDescent="0.25">
      <c r="A1" s="9" t="s">
        <v>48</v>
      </c>
    </row>
    <row r="3" spans="1:2" ht="30" x14ac:dyDescent="0.25">
      <c r="A3" s="22" t="s">
        <v>55</v>
      </c>
      <c r="B3" s="26">
        <f>'Ristrutturazione sede CentraleO'!F8</f>
        <v>4878.9186</v>
      </c>
    </row>
    <row r="4" spans="1:2" x14ac:dyDescent="0.25">
      <c r="A4" s="7" t="s">
        <v>57</v>
      </c>
      <c r="B4" s="26">
        <f>'COSTO DEL PERSONALE'!G4</f>
        <v>74044.784366000007</v>
      </c>
    </row>
    <row r="5" spans="1:2" x14ac:dyDescent="0.25">
      <c r="A5" s="7" t="s">
        <v>56</v>
      </c>
      <c r="B5" s="30">
        <f>Utenze!B12</f>
        <v>5183.3600000000006</v>
      </c>
    </row>
    <row r="6" spans="1:2" x14ac:dyDescent="0.25">
      <c r="A6" s="7" t="s">
        <v>58</v>
      </c>
      <c r="B6" s="7">
        <v>4574.04</v>
      </c>
    </row>
    <row r="7" spans="1:2" x14ac:dyDescent="0.25">
      <c r="A7" s="32" t="s">
        <v>30</v>
      </c>
      <c r="B7" s="31">
        <f>SUM(B3:B6)</f>
        <v>88681.102966000006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1"/>
  <sheetViews>
    <sheetView workbookViewId="0">
      <selection activeCell="F21" sqref="F21"/>
    </sheetView>
  </sheetViews>
  <sheetFormatPr defaultRowHeight="15" x14ac:dyDescent="0.25"/>
  <cols>
    <col min="1" max="1" width="27.85546875" customWidth="1"/>
    <col min="2" max="2" width="18.7109375" bestFit="1" customWidth="1"/>
    <col min="3" max="3" width="16.42578125" bestFit="1" customWidth="1"/>
    <col min="4" max="7" width="10.5703125" bestFit="1" customWidth="1"/>
  </cols>
  <sheetData>
    <row r="1" spans="1:4" x14ac:dyDescent="0.25">
      <c r="A1" s="9" t="s">
        <v>0</v>
      </c>
    </row>
    <row r="3" spans="1:4" x14ac:dyDescent="0.25">
      <c r="A3" t="s">
        <v>10</v>
      </c>
    </row>
    <row r="5" spans="1:4" s="10" customFormat="1" x14ac:dyDescent="0.25">
      <c r="A5" s="10" t="s">
        <v>1</v>
      </c>
      <c r="B5" s="10" t="s">
        <v>2</v>
      </c>
      <c r="C5" s="10" t="s">
        <v>3</v>
      </c>
      <c r="D5" s="10" t="s">
        <v>5</v>
      </c>
    </row>
    <row r="6" spans="1:4" x14ac:dyDescent="0.25">
      <c r="A6" t="s">
        <v>4</v>
      </c>
      <c r="B6" s="2">
        <v>16608</v>
      </c>
      <c r="C6" s="1">
        <f t="shared" ref="C6:C21" si="0">B6*D6</f>
        <v>6643.2000000000007</v>
      </c>
      <c r="D6" s="1">
        <v>0.4</v>
      </c>
    </row>
    <row r="7" spans="1:4" x14ac:dyDescent="0.25">
      <c r="A7" t="s">
        <v>6</v>
      </c>
      <c r="B7" s="2">
        <v>14721</v>
      </c>
      <c r="C7" s="1">
        <f t="shared" si="0"/>
        <v>5888.4000000000005</v>
      </c>
      <c r="D7" s="1">
        <v>0.4</v>
      </c>
    </row>
    <row r="8" spans="1:4" x14ac:dyDescent="0.25">
      <c r="A8" t="s">
        <v>22</v>
      </c>
      <c r="B8" s="2">
        <v>11869</v>
      </c>
      <c r="C8" s="1">
        <f t="shared" si="0"/>
        <v>4747.6000000000004</v>
      </c>
      <c r="D8" s="1">
        <v>0.4</v>
      </c>
    </row>
    <row r="9" spans="1:4" x14ac:dyDescent="0.25">
      <c r="A9" t="s">
        <v>34</v>
      </c>
      <c r="B9" s="2">
        <v>8691</v>
      </c>
      <c r="C9" s="1">
        <f t="shared" si="0"/>
        <v>3476.4</v>
      </c>
      <c r="D9" s="1">
        <v>0.4</v>
      </c>
    </row>
    <row r="10" spans="1:4" x14ac:dyDescent="0.25">
      <c r="A10" t="s">
        <v>16</v>
      </c>
      <c r="B10" s="2">
        <v>7283</v>
      </c>
      <c r="C10" s="1">
        <f t="shared" si="0"/>
        <v>2913.2000000000003</v>
      </c>
      <c r="D10" s="1">
        <v>0.4</v>
      </c>
    </row>
    <row r="11" spans="1:4" x14ac:dyDescent="0.25">
      <c r="A11" t="s">
        <v>13</v>
      </c>
      <c r="B11" s="2">
        <v>5844</v>
      </c>
      <c r="C11" s="1">
        <f t="shared" si="0"/>
        <v>2337.6</v>
      </c>
      <c r="D11" s="1">
        <v>0.4</v>
      </c>
    </row>
    <row r="12" spans="1:4" x14ac:dyDescent="0.25">
      <c r="A12" t="s">
        <v>7</v>
      </c>
      <c r="B12" s="2">
        <v>5142</v>
      </c>
      <c r="C12" s="1">
        <f t="shared" si="0"/>
        <v>2056.8000000000002</v>
      </c>
      <c r="D12" s="1">
        <v>0.4</v>
      </c>
    </row>
    <row r="13" spans="1:4" x14ac:dyDescent="0.25">
      <c r="A13" t="s">
        <v>15</v>
      </c>
      <c r="B13" s="2">
        <v>4088</v>
      </c>
      <c r="C13" s="1">
        <f t="shared" si="0"/>
        <v>1635.2</v>
      </c>
      <c r="D13" s="1">
        <v>0.4</v>
      </c>
    </row>
    <row r="14" spans="1:4" x14ac:dyDescent="0.25">
      <c r="A14" t="s">
        <v>8</v>
      </c>
      <c r="B14" s="2">
        <v>4081</v>
      </c>
      <c r="C14" s="1">
        <f t="shared" si="0"/>
        <v>1632.4</v>
      </c>
      <c r="D14" s="1">
        <v>0.4</v>
      </c>
    </row>
    <row r="15" spans="1:4" x14ac:dyDescent="0.25">
      <c r="A15" t="s">
        <v>14</v>
      </c>
      <c r="B15" s="2">
        <v>3340</v>
      </c>
      <c r="C15" s="1">
        <f t="shared" si="0"/>
        <v>1336</v>
      </c>
      <c r="D15" s="1">
        <v>0.4</v>
      </c>
    </row>
    <row r="16" spans="1:4" x14ac:dyDescent="0.25">
      <c r="A16" t="s">
        <v>23</v>
      </c>
      <c r="B16" s="2">
        <v>3304</v>
      </c>
      <c r="C16" s="1">
        <f t="shared" si="0"/>
        <v>1321.6000000000001</v>
      </c>
      <c r="D16" s="1">
        <v>0.4</v>
      </c>
    </row>
    <row r="17" spans="1:5" x14ac:dyDescent="0.25">
      <c r="A17" t="s">
        <v>18</v>
      </c>
      <c r="B17" s="2">
        <v>2605</v>
      </c>
      <c r="C17" s="1">
        <f t="shared" si="0"/>
        <v>1042</v>
      </c>
      <c r="D17" s="1">
        <v>0.4</v>
      </c>
    </row>
    <row r="18" spans="1:5" x14ac:dyDescent="0.25">
      <c r="A18" t="s">
        <v>17</v>
      </c>
      <c r="B18" s="2">
        <v>2487</v>
      </c>
      <c r="C18" s="1">
        <f t="shared" si="0"/>
        <v>994.80000000000007</v>
      </c>
      <c r="D18" s="1">
        <v>0.4</v>
      </c>
    </row>
    <row r="19" spans="1:5" x14ac:dyDescent="0.25">
      <c r="A19" t="s">
        <v>19</v>
      </c>
      <c r="B19" s="2">
        <v>2393</v>
      </c>
      <c r="C19" s="1">
        <f t="shared" si="0"/>
        <v>957.2</v>
      </c>
      <c r="D19" s="1">
        <v>0.4</v>
      </c>
    </row>
    <row r="20" spans="1:5" x14ac:dyDescent="0.25">
      <c r="A20" t="s">
        <v>21</v>
      </c>
      <c r="B20" s="2">
        <v>1854</v>
      </c>
      <c r="C20" s="1">
        <f t="shared" si="0"/>
        <v>741.6</v>
      </c>
      <c r="D20" s="1">
        <v>0.4</v>
      </c>
    </row>
    <row r="21" spans="1:5" x14ac:dyDescent="0.25">
      <c r="A21" t="s">
        <v>20</v>
      </c>
      <c r="B21" s="2">
        <v>1471</v>
      </c>
      <c r="C21" s="1">
        <f t="shared" si="0"/>
        <v>588.4</v>
      </c>
      <c r="D21" s="1">
        <v>0.4</v>
      </c>
    </row>
    <row r="22" spans="1:5" x14ac:dyDescent="0.25">
      <c r="A22" t="s">
        <v>9</v>
      </c>
      <c r="B22">
        <v>404696</v>
      </c>
      <c r="C22" s="1">
        <f t="shared" ref="C22" si="1">B22*D22</f>
        <v>4046.96</v>
      </c>
      <c r="D22" s="1">
        <v>0.01</v>
      </c>
    </row>
    <row r="23" spans="1:5" x14ac:dyDescent="0.25">
      <c r="C23" s="1">
        <f>SUM(C6:C22)</f>
        <v>42359.360000000008</v>
      </c>
    </row>
    <row r="24" spans="1:5" x14ac:dyDescent="0.25">
      <c r="A24" t="s">
        <v>33</v>
      </c>
      <c r="B24" s="2">
        <v>15251</v>
      </c>
      <c r="C24" s="8">
        <f>B24*D24</f>
        <v>6100.4000000000005</v>
      </c>
      <c r="D24" s="1">
        <f>D21</f>
        <v>0.4</v>
      </c>
    </row>
    <row r="25" spans="1:5" x14ac:dyDescent="0.25">
      <c r="B25" s="2"/>
      <c r="C25" s="8"/>
      <c r="D25" s="1"/>
    </row>
    <row r="26" spans="1:5" x14ac:dyDescent="0.25">
      <c r="A26" t="s">
        <v>11</v>
      </c>
    </row>
    <row r="28" spans="1:5" x14ac:dyDescent="0.25">
      <c r="A28" t="s">
        <v>12</v>
      </c>
      <c r="B28">
        <v>500</v>
      </c>
      <c r="C28">
        <f>B28*D28</f>
        <v>7500</v>
      </c>
      <c r="D28" s="1">
        <v>15</v>
      </c>
    </row>
    <row r="29" spans="1:5" x14ac:dyDescent="0.25">
      <c r="A29" t="s">
        <v>4</v>
      </c>
      <c r="B29">
        <v>179</v>
      </c>
      <c r="C29">
        <f>B29*D29</f>
        <v>2685</v>
      </c>
      <c r="D29" s="1">
        <v>15</v>
      </c>
      <c r="E29" s="8">
        <f>C29+C6</f>
        <v>9328.2000000000007</v>
      </c>
    </row>
    <row r="30" spans="1:5" x14ac:dyDescent="0.25">
      <c r="A30" t="s">
        <v>33</v>
      </c>
      <c r="B30">
        <v>298</v>
      </c>
      <c r="C30">
        <f>B30*D30</f>
        <v>4470</v>
      </c>
      <c r="D30" s="1">
        <v>15</v>
      </c>
      <c r="E30" s="8">
        <f>C30+C24</f>
        <v>10570.400000000001</v>
      </c>
    </row>
    <row r="31" spans="1:5" x14ac:dyDescent="0.25">
      <c r="C31" s="1">
        <f>C23+C28</f>
        <v>49859.360000000008</v>
      </c>
    </row>
  </sheetData>
  <sortState xmlns:xlrd2="http://schemas.microsoft.com/office/spreadsheetml/2017/richdata2" ref="A6:D21">
    <sortCondition descending="1" ref="B6:B21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13456-DFE7-4260-B75E-2F8369DBBEF6}">
  <dimension ref="A1:D15"/>
  <sheetViews>
    <sheetView tabSelected="1" zoomScaleNormal="100" workbookViewId="0">
      <selection activeCell="C12" sqref="C12"/>
    </sheetView>
  </sheetViews>
  <sheetFormatPr defaultRowHeight="15" x14ac:dyDescent="0.25"/>
  <cols>
    <col min="1" max="1" width="50.7109375" customWidth="1"/>
    <col min="2" max="3" width="30.7109375" customWidth="1"/>
  </cols>
  <sheetData>
    <row r="1" spans="1:4" ht="18.75" x14ac:dyDescent="0.3">
      <c r="A1" s="35" t="s">
        <v>1</v>
      </c>
      <c r="B1" s="35" t="s">
        <v>2</v>
      </c>
      <c r="C1" s="35" t="s">
        <v>47</v>
      </c>
      <c r="D1" s="35" t="s">
        <v>5</v>
      </c>
    </row>
    <row r="2" spans="1:4" ht="18.75" x14ac:dyDescent="0.3">
      <c r="A2" s="33" t="s">
        <v>13</v>
      </c>
      <c r="B2" s="36">
        <v>5844</v>
      </c>
      <c r="C2" s="37">
        <f>B2*D2</f>
        <v>2337.6</v>
      </c>
      <c r="D2" s="37">
        <v>0.4</v>
      </c>
    </row>
    <row r="3" spans="1:4" ht="18.75" x14ac:dyDescent="0.3">
      <c r="A3" s="33" t="s">
        <v>18</v>
      </c>
      <c r="B3" s="36">
        <v>2605</v>
      </c>
      <c r="C3" s="37">
        <f>B3*D3</f>
        <v>1042</v>
      </c>
      <c r="D3" s="37">
        <v>0.4</v>
      </c>
    </row>
    <row r="4" spans="1:4" ht="18.75" x14ac:dyDescent="0.3">
      <c r="A4" s="33" t="s">
        <v>17</v>
      </c>
      <c r="B4" s="36">
        <v>2487</v>
      </c>
      <c r="C4" s="37">
        <f>B4*D4</f>
        <v>994.80000000000007</v>
      </c>
      <c r="D4" s="37">
        <v>0.4</v>
      </c>
    </row>
    <row r="5" spans="1:4" ht="18.75" x14ac:dyDescent="0.3">
      <c r="A5" s="33" t="s">
        <v>6</v>
      </c>
      <c r="B5" s="36">
        <v>14721</v>
      </c>
      <c r="C5" s="37">
        <f t="shared" ref="C5:C12" si="0">B5*D5</f>
        <v>5888.4000000000005</v>
      </c>
      <c r="D5" s="37">
        <v>0.4</v>
      </c>
    </row>
    <row r="6" spans="1:4" ht="18.75" x14ac:dyDescent="0.3">
      <c r="A6" s="33" t="s">
        <v>23</v>
      </c>
      <c r="B6" s="36">
        <v>3304</v>
      </c>
      <c r="C6" s="37">
        <f>B6*D6</f>
        <v>1321.6000000000001</v>
      </c>
      <c r="D6" s="37">
        <v>0.4</v>
      </c>
    </row>
    <row r="7" spans="1:4" ht="18.75" x14ac:dyDescent="0.3">
      <c r="A7" s="33" t="s">
        <v>19</v>
      </c>
      <c r="B7" s="36">
        <v>2393</v>
      </c>
      <c r="C7" s="37">
        <f>B7*D7</f>
        <v>957.2</v>
      </c>
      <c r="D7" s="37">
        <v>0.4</v>
      </c>
    </row>
    <row r="8" spans="1:4" ht="18.75" x14ac:dyDescent="0.3">
      <c r="A8" s="33" t="s">
        <v>59</v>
      </c>
      <c r="B8" s="36">
        <v>1734</v>
      </c>
      <c r="C8" s="37">
        <f>B8*D8</f>
        <v>693.6</v>
      </c>
      <c r="D8" s="37">
        <v>0.4</v>
      </c>
    </row>
    <row r="9" spans="1:4" ht="18.75" x14ac:dyDescent="0.3">
      <c r="A9" s="33" t="s">
        <v>4</v>
      </c>
      <c r="B9" s="36">
        <v>16608</v>
      </c>
      <c r="C9" s="37">
        <f>B9*D9</f>
        <v>6643.2000000000007</v>
      </c>
      <c r="D9" s="37">
        <v>0.4</v>
      </c>
    </row>
    <row r="10" spans="1:4" ht="18.75" x14ac:dyDescent="0.3">
      <c r="A10" s="33" t="s">
        <v>7</v>
      </c>
      <c r="B10" s="36">
        <v>5142</v>
      </c>
      <c r="C10" s="37">
        <f t="shared" si="0"/>
        <v>2056.8000000000002</v>
      </c>
      <c r="D10" s="37">
        <v>0.4</v>
      </c>
    </row>
    <row r="11" spans="1:4" ht="18.75" x14ac:dyDescent="0.3">
      <c r="A11" s="33" t="s">
        <v>8</v>
      </c>
      <c r="B11" s="36">
        <v>4081</v>
      </c>
      <c r="C11" s="37">
        <f t="shared" si="0"/>
        <v>1632.4</v>
      </c>
      <c r="D11" s="37">
        <v>0.4</v>
      </c>
    </row>
    <row r="12" spans="1:4" ht="18.75" x14ac:dyDescent="0.3">
      <c r="A12" s="33" t="s">
        <v>9</v>
      </c>
      <c r="B12" s="33">
        <v>404696</v>
      </c>
      <c r="C12" s="37">
        <f t="shared" si="0"/>
        <v>8093.92</v>
      </c>
      <c r="D12" s="37">
        <v>0.02</v>
      </c>
    </row>
    <row r="13" spans="1:4" ht="18.75" x14ac:dyDescent="0.3">
      <c r="A13" s="33"/>
      <c r="B13" s="33"/>
      <c r="C13" s="37"/>
      <c r="D13" s="33"/>
    </row>
    <row r="14" spans="1:4" ht="18.75" x14ac:dyDescent="0.3">
      <c r="A14" s="33"/>
      <c r="B14" s="36"/>
      <c r="C14" s="34"/>
      <c r="D14" s="37"/>
    </row>
    <row r="15" spans="1:4" x14ac:dyDescent="0.25">
      <c r="B15" s="2"/>
      <c r="D1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Ristrutturazione sede CentraleO</vt:lpstr>
      <vt:lpstr>Utenze</vt:lpstr>
      <vt:lpstr>COSTO DEL PERSONALE</vt:lpstr>
      <vt:lpstr>QUADRO SPESE CENTRALE OP</vt:lpstr>
      <vt:lpstr>GENERALE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cavazzoni simone</dc:creator>
  <cp:lastModifiedBy>Corradi Federico</cp:lastModifiedBy>
  <dcterms:created xsi:type="dcterms:W3CDTF">2025-06-06T07:31:38Z</dcterms:created>
  <dcterms:modified xsi:type="dcterms:W3CDTF">2025-11-13T11:46:18Z</dcterms:modified>
</cp:coreProperties>
</file>